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t9279\Documents\FoE\"/>
    </mc:Choice>
  </mc:AlternateContent>
  <xr:revisionPtr revIDLastSave="0" documentId="13_ncr:1_{40A37366-51C8-4A24-8464-CE36DBD17D50}" xr6:coauthVersionLast="41" xr6:coauthVersionMax="41" xr10:uidLastSave="{00000000-0000-0000-0000-000000000000}"/>
  <bookViews>
    <workbookView xWindow="-120" yWindow="-120" windowWidth="25440" windowHeight="15390" activeTab="5" xr2:uid="{00000000-000D-0000-FFFF-FFFF00000000}"/>
  </bookViews>
  <sheets>
    <sheet name="IA Fight" sheetId="4" r:id="rId1"/>
    <sheet name="PE Fight" sheetId="1" r:id="rId2"/>
    <sheet name="PE Fight Plots and Analysis" sheetId="2" r:id="rId3"/>
    <sheet name="ME Fight" sheetId="3" r:id="rId4"/>
    <sheet name="PME Fight" sheetId="5" r:id="rId5"/>
    <sheet name="CE Fight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81" i="6" l="1"/>
  <c r="S91" i="6"/>
  <c r="S90" i="6"/>
  <c r="S89" i="6"/>
  <c r="S88" i="6"/>
  <c r="S87" i="6"/>
  <c r="S86" i="6"/>
  <c r="S85" i="6"/>
  <c r="S84" i="6"/>
  <c r="S83" i="6"/>
  <c r="S82" i="6"/>
  <c r="S80" i="6"/>
  <c r="S79" i="6"/>
  <c r="S78" i="6"/>
  <c r="S77" i="6"/>
  <c r="S76" i="6"/>
  <c r="S75" i="6"/>
  <c r="S74" i="6"/>
  <c r="S73" i="6"/>
  <c r="S72" i="6"/>
  <c r="S71" i="6"/>
  <c r="S70" i="6"/>
  <c r="S69" i="6"/>
  <c r="S68" i="6"/>
  <c r="S67" i="6"/>
  <c r="S66" i="6"/>
  <c r="S65" i="6"/>
  <c r="S64" i="6"/>
  <c r="S63" i="6"/>
  <c r="S62" i="6"/>
  <c r="S61" i="6"/>
  <c r="S60" i="6"/>
  <c r="S59" i="6"/>
  <c r="S58" i="6"/>
  <c r="S57" i="6"/>
  <c r="S56" i="6"/>
  <c r="S55" i="6"/>
  <c r="S54" i="6"/>
  <c r="S53" i="6"/>
  <c r="S52" i="6"/>
  <c r="S51" i="6"/>
  <c r="S50" i="6"/>
  <c r="S49" i="6"/>
  <c r="S48" i="6"/>
  <c r="S47" i="6"/>
  <c r="S46" i="6"/>
  <c r="S45" i="6"/>
  <c r="S44" i="6"/>
  <c r="S43" i="6"/>
  <c r="S42" i="6"/>
  <c r="S41" i="6"/>
  <c r="S40" i="6"/>
  <c r="S39" i="6"/>
  <c r="S38" i="6"/>
  <c r="S37" i="6"/>
  <c r="S36" i="6"/>
  <c r="S35" i="6"/>
  <c r="S34" i="6"/>
  <c r="S33" i="6"/>
  <c r="S32" i="6"/>
  <c r="S31" i="6"/>
  <c r="S30" i="6"/>
  <c r="S29" i="6"/>
  <c r="S28" i="6"/>
  <c r="S27" i="6"/>
  <c r="S26" i="6"/>
  <c r="S25" i="6"/>
  <c r="S24" i="6"/>
  <c r="S23" i="6"/>
  <c r="Q78" i="6"/>
  <c r="C97" i="6" a="1"/>
  <c r="C97" i="6" s="1"/>
  <c r="C96" i="6" a="1"/>
  <c r="C96" i="6" s="1"/>
  <c r="C95" i="6" a="1"/>
  <c r="C95" i="6" s="1"/>
  <c r="C94" i="6" a="1"/>
  <c r="C94" i="6" s="1"/>
  <c r="F98" i="6"/>
  <c r="N90" i="6"/>
  <c r="M90" i="6"/>
  <c r="J90" i="6"/>
  <c r="N87" i="6"/>
  <c r="M87" i="6"/>
  <c r="J87" i="6"/>
  <c r="J84" i="6"/>
  <c r="N83" i="6"/>
  <c r="M83" i="6"/>
  <c r="J83" i="6"/>
  <c r="N82" i="6"/>
  <c r="M82" i="6"/>
  <c r="J82" i="6"/>
  <c r="N81" i="6"/>
  <c r="M81" i="6"/>
  <c r="J81" i="6"/>
  <c r="N76" i="6"/>
  <c r="M76" i="6"/>
  <c r="J76" i="6"/>
  <c r="E76" i="6"/>
  <c r="N75" i="6"/>
  <c r="M75" i="6"/>
  <c r="J75" i="6"/>
  <c r="N70" i="6"/>
  <c r="M70" i="6"/>
  <c r="J70" i="6"/>
  <c r="E70" i="6"/>
  <c r="N69" i="6"/>
  <c r="M69" i="6"/>
  <c r="J69" i="6"/>
  <c r="N63" i="6"/>
  <c r="M63" i="6"/>
  <c r="J63" i="6"/>
  <c r="N62" i="6"/>
  <c r="M62" i="6"/>
  <c r="J62" i="6"/>
  <c r="E62" i="6"/>
  <c r="N60" i="6"/>
  <c r="M60" i="6"/>
  <c r="J60" i="6"/>
  <c r="E60" i="6"/>
  <c r="N59" i="6"/>
  <c r="M59" i="6"/>
  <c r="J59" i="6"/>
  <c r="N56" i="6"/>
  <c r="M56" i="6"/>
  <c r="J56" i="6"/>
  <c r="E56" i="6"/>
  <c r="N55" i="6"/>
  <c r="M55" i="6"/>
  <c r="J55" i="6"/>
  <c r="N25" i="6"/>
  <c r="M25" i="6"/>
  <c r="J25" i="6"/>
  <c r="N48" i="6"/>
  <c r="M48" i="6"/>
  <c r="J48" i="6"/>
  <c r="N50" i="6"/>
  <c r="M50" i="6"/>
  <c r="J50" i="6"/>
  <c r="E50" i="6"/>
  <c r="N44" i="6"/>
  <c r="M44" i="6"/>
  <c r="J44" i="6"/>
  <c r="E39" i="6"/>
  <c r="N39" i="6"/>
  <c r="M39" i="6"/>
  <c r="J39" i="6"/>
  <c r="N38" i="6"/>
  <c r="M38" i="6"/>
  <c r="J38" i="6"/>
  <c r="N33" i="6"/>
  <c r="M33" i="6"/>
  <c r="J33" i="6"/>
  <c r="F30" i="6"/>
  <c r="E30" i="6"/>
  <c r="F24" i="6"/>
  <c r="E3" i="6"/>
  <c r="E24" i="6"/>
  <c r="E29" i="6"/>
  <c r="F29" i="6"/>
  <c r="N91" i="6"/>
  <c r="M91" i="6"/>
  <c r="N89" i="6"/>
  <c r="M89" i="6"/>
  <c r="N88" i="6"/>
  <c r="M88" i="6"/>
  <c r="N86" i="6"/>
  <c r="M86" i="6"/>
  <c r="N85" i="6"/>
  <c r="M85" i="6"/>
  <c r="N80" i="6"/>
  <c r="M80" i="6"/>
  <c r="N79" i="6"/>
  <c r="M79" i="6"/>
  <c r="N78" i="6"/>
  <c r="M78" i="6"/>
  <c r="N77" i="6"/>
  <c r="M77" i="6"/>
  <c r="N74" i="6"/>
  <c r="M74" i="6"/>
  <c r="N73" i="6"/>
  <c r="M73" i="6"/>
  <c r="N72" i="6"/>
  <c r="M72" i="6"/>
  <c r="N71" i="6"/>
  <c r="M71" i="6"/>
  <c r="N68" i="6"/>
  <c r="M68" i="6"/>
  <c r="N67" i="6"/>
  <c r="M67" i="6"/>
  <c r="N66" i="6"/>
  <c r="M66" i="6"/>
  <c r="N65" i="6"/>
  <c r="M65" i="6"/>
  <c r="N64" i="6"/>
  <c r="M64" i="6"/>
  <c r="N61" i="6"/>
  <c r="M61" i="6"/>
  <c r="N58" i="6"/>
  <c r="M58" i="6"/>
  <c r="N57" i="6"/>
  <c r="M57" i="6"/>
  <c r="N54" i="6"/>
  <c r="M54" i="6"/>
  <c r="N53" i="6"/>
  <c r="M53" i="6"/>
  <c r="N52" i="6"/>
  <c r="M52" i="6"/>
  <c r="N51" i="6"/>
  <c r="M51" i="6"/>
  <c r="N49" i="6"/>
  <c r="M49" i="6"/>
  <c r="N47" i="6"/>
  <c r="M47" i="6"/>
  <c r="N46" i="6"/>
  <c r="M46" i="6"/>
  <c r="N45" i="6"/>
  <c r="M45" i="6"/>
  <c r="N43" i="6"/>
  <c r="M43" i="6"/>
  <c r="N42" i="6"/>
  <c r="M42" i="6"/>
  <c r="N41" i="6"/>
  <c r="M41" i="6"/>
  <c r="N40" i="6"/>
  <c r="M40" i="6"/>
  <c r="N37" i="6"/>
  <c r="M37" i="6"/>
  <c r="N36" i="6"/>
  <c r="M36" i="6"/>
  <c r="N35" i="6"/>
  <c r="M35" i="6"/>
  <c r="N34" i="6"/>
  <c r="M34" i="6"/>
  <c r="N32" i="6"/>
  <c r="M32" i="6"/>
  <c r="N31" i="6"/>
  <c r="M31" i="6"/>
  <c r="N30" i="6"/>
  <c r="M30" i="6"/>
  <c r="N28" i="6"/>
  <c r="M28" i="6"/>
  <c r="N27" i="6"/>
  <c r="M27" i="6"/>
  <c r="N26" i="6"/>
  <c r="M26" i="6"/>
  <c r="N24" i="6"/>
  <c r="M24" i="6"/>
  <c r="N23" i="6"/>
  <c r="M23" i="6"/>
  <c r="N22" i="6"/>
  <c r="M22" i="6"/>
  <c r="N21" i="6"/>
  <c r="M21" i="6"/>
  <c r="N20" i="6"/>
  <c r="M20" i="6"/>
  <c r="N19" i="6"/>
  <c r="M19" i="6"/>
  <c r="N18" i="6"/>
  <c r="M18" i="6"/>
  <c r="N17" i="6"/>
  <c r="M17" i="6"/>
  <c r="N16" i="6"/>
  <c r="M16" i="6"/>
  <c r="N15" i="6"/>
  <c r="M15" i="6"/>
  <c r="N14" i="6"/>
  <c r="M14" i="6"/>
  <c r="N13" i="6"/>
  <c r="M13" i="6"/>
  <c r="N12" i="6"/>
  <c r="M12" i="6"/>
  <c r="N11" i="6"/>
  <c r="M11" i="6"/>
  <c r="N10" i="6"/>
  <c r="M10" i="6"/>
  <c r="N9" i="6"/>
  <c r="M9" i="6"/>
  <c r="N8" i="6"/>
  <c r="M8" i="6"/>
  <c r="N7" i="6"/>
  <c r="M7" i="6"/>
  <c r="N6" i="6"/>
  <c r="M6" i="6"/>
  <c r="N5" i="6"/>
  <c r="M5" i="6"/>
  <c r="N4" i="6"/>
  <c r="M4" i="6"/>
  <c r="N3" i="6"/>
  <c r="M3" i="6"/>
  <c r="N29" i="6"/>
  <c r="M29" i="6"/>
  <c r="J29" i="6"/>
  <c r="J30" i="6"/>
  <c r="A114" i="6" l="1"/>
  <c r="N161" i="6"/>
  <c r="M161" i="6"/>
  <c r="J161" i="6"/>
  <c r="N160" i="6"/>
  <c r="M160" i="6"/>
  <c r="J160" i="6"/>
  <c r="N159" i="6"/>
  <c r="M159" i="6"/>
  <c r="J159" i="6"/>
  <c r="N158" i="6"/>
  <c r="M158" i="6"/>
  <c r="J158" i="6"/>
  <c r="N157" i="6"/>
  <c r="M157" i="6"/>
  <c r="J157" i="6"/>
  <c r="N156" i="6"/>
  <c r="M156" i="6"/>
  <c r="J156" i="6"/>
  <c r="N155" i="6"/>
  <c r="M155" i="6"/>
  <c r="J155" i="6"/>
  <c r="N154" i="6"/>
  <c r="M154" i="6"/>
  <c r="O154" i="6" s="1"/>
  <c r="J154" i="6"/>
  <c r="N153" i="6"/>
  <c r="M153" i="6"/>
  <c r="J153" i="6"/>
  <c r="N152" i="6"/>
  <c r="M152" i="6"/>
  <c r="J152" i="6"/>
  <c r="N151" i="6"/>
  <c r="M151" i="6"/>
  <c r="J151" i="6"/>
  <c r="N150" i="6"/>
  <c r="M150" i="6"/>
  <c r="J150" i="6"/>
  <c r="N149" i="6"/>
  <c r="M149" i="6"/>
  <c r="J149" i="6"/>
  <c r="N148" i="6"/>
  <c r="M148" i="6"/>
  <c r="J148" i="6"/>
  <c r="N147" i="6"/>
  <c r="M147" i="6"/>
  <c r="J147" i="6"/>
  <c r="N146" i="6"/>
  <c r="M146" i="6"/>
  <c r="O146" i="6" s="1"/>
  <c r="J146" i="6"/>
  <c r="J145" i="6"/>
  <c r="M145" i="6"/>
  <c r="N144" i="6"/>
  <c r="M144" i="6"/>
  <c r="J144" i="6"/>
  <c r="N143" i="6"/>
  <c r="M143" i="6"/>
  <c r="J143" i="6"/>
  <c r="N142" i="6"/>
  <c r="M142" i="6"/>
  <c r="J142" i="6"/>
  <c r="N141" i="6"/>
  <c r="M141" i="6"/>
  <c r="J141" i="6"/>
  <c r="N140" i="6"/>
  <c r="M140" i="6"/>
  <c r="J140" i="6"/>
  <c r="N139" i="6"/>
  <c r="M139" i="6"/>
  <c r="J139" i="6"/>
  <c r="N138" i="6"/>
  <c r="M138" i="6"/>
  <c r="J138" i="6"/>
  <c r="N137" i="6"/>
  <c r="M137" i="6"/>
  <c r="J137" i="6"/>
  <c r="N136" i="6"/>
  <c r="M136" i="6"/>
  <c r="J136" i="6"/>
  <c r="N135" i="6"/>
  <c r="M135" i="6"/>
  <c r="J135" i="6"/>
  <c r="N134" i="6"/>
  <c r="M134" i="6"/>
  <c r="J134" i="6"/>
  <c r="N133" i="6"/>
  <c r="M133" i="6"/>
  <c r="J133" i="6"/>
  <c r="N132" i="6"/>
  <c r="M132" i="6"/>
  <c r="J132" i="6"/>
  <c r="N131" i="6"/>
  <c r="M131" i="6"/>
  <c r="J131" i="6"/>
  <c r="N130" i="6"/>
  <c r="M130" i="6"/>
  <c r="J130" i="6"/>
  <c r="N129" i="6"/>
  <c r="M129" i="6"/>
  <c r="J129" i="6"/>
  <c r="N128" i="6"/>
  <c r="M128" i="6"/>
  <c r="J128" i="6"/>
  <c r="N127" i="6"/>
  <c r="M127" i="6"/>
  <c r="J127" i="6"/>
  <c r="N126" i="6"/>
  <c r="M126" i="6"/>
  <c r="J126" i="6"/>
  <c r="N125" i="6"/>
  <c r="M125" i="6"/>
  <c r="J125" i="6"/>
  <c r="N124" i="6"/>
  <c r="M124" i="6"/>
  <c r="J124" i="6"/>
  <c r="N123" i="6"/>
  <c r="M123" i="6"/>
  <c r="J123" i="6"/>
  <c r="N122" i="6"/>
  <c r="M122" i="6"/>
  <c r="J122" i="6"/>
  <c r="N121" i="6"/>
  <c r="M121" i="6"/>
  <c r="J121" i="6"/>
  <c r="N120" i="6"/>
  <c r="M120" i="6"/>
  <c r="J120" i="6"/>
  <c r="N119" i="6"/>
  <c r="M119" i="6"/>
  <c r="J119" i="6"/>
  <c r="N118" i="6"/>
  <c r="M118" i="6"/>
  <c r="J118" i="6"/>
  <c r="N117" i="6"/>
  <c r="M117" i="6"/>
  <c r="J117" i="6"/>
  <c r="N116" i="6"/>
  <c r="M116" i="6"/>
  <c r="J116" i="6"/>
  <c r="N115" i="6"/>
  <c r="M115" i="6"/>
  <c r="J115" i="6"/>
  <c r="N114" i="6"/>
  <c r="M114" i="6"/>
  <c r="J114" i="6"/>
  <c r="B114" i="6"/>
  <c r="B118" i="6" s="1"/>
  <c r="B122" i="6" s="1"/>
  <c r="B126" i="6" s="1"/>
  <c r="B130" i="6" s="1"/>
  <c r="B134" i="6" s="1"/>
  <c r="B138" i="6" s="1"/>
  <c r="B142" i="6" s="1"/>
  <c r="B146" i="6" s="1"/>
  <c r="B150" i="6" s="1"/>
  <c r="B154" i="6" s="1"/>
  <c r="B158" i="6" s="1"/>
  <c r="A130" i="6"/>
  <c r="A146" i="6" s="1"/>
  <c r="O114" i="6" l="1"/>
  <c r="O118" i="6"/>
  <c r="P122" i="6"/>
  <c r="P158" i="6"/>
  <c r="P134" i="6"/>
  <c r="P126" i="6"/>
  <c r="O158" i="6"/>
  <c r="P150" i="6"/>
  <c r="O150" i="6"/>
  <c r="P154" i="6"/>
  <c r="Q154" i="6" s="1"/>
  <c r="O142" i="6"/>
  <c r="O122" i="6"/>
  <c r="Q122" i="6" s="1"/>
  <c r="S122" i="6" s="1"/>
  <c r="T122" i="6" s="1"/>
  <c r="O126" i="6"/>
  <c r="Q126" i="6" s="1"/>
  <c r="S127" i="6" s="1"/>
  <c r="T127" i="6" s="1"/>
  <c r="O138" i="6"/>
  <c r="P138" i="6"/>
  <c r="P146" i="6"/>
  <c r="Q146" i="6" s="1"/>
  <c r="O130" i="6"/>
  <c r="P118" i="6"/>
  <c r="Q118" i="6" s="1"/>
  <c r="P130" i="6"/>
  <c r="Q158" i="6"/>
  <c r="O134" i="6"/>
  <c r="Q134" i="6" s="1"/>
  <c r="P114" i="6"/>
  <c r="Q114" i="6" s="1"/>
  <c r="N145" i="6"/>
  <c r="P142" i="6" s="1"/>
  <c r="Q142" i="6" s="1"/>
  <c r="Q150" i="6" l="1"/>
  <c r="Q130" i="6"/>
  <c r="Q138" i="6"/>
  <c r="R142" i="6" s="1"/>
  <c r="S126" i="6"/>
  <c r="T126" i="6" s="1"/>
  <c r="S124" i="6"/>
  <c r="T124" i="6" s="1"/>
  <c r="S125" i="6"/>
  <c r="T125" i="6" s="1"/>
  <c r="S157" i="6"/>
  <c r="T157" i="6" s="1"/>
  <c r="S154" i="6"/>
  <c r="T154" i="6" s="1"/>
  <c r="S156" i="6"/>
  <c r="T156" i="6" s="1"/>
  <c r="S155" i="6"/>
  <c r="T155" i="6" s="1"/>
  <c r="S128" i="6"/>
  <c r="T128" i="6" s="1"/>
  <c r="R126" i="6"/>
  <c r="S123" i="6"/>
  <c r="T123" i="6" s="1"/>
  <c r="S129" i="6"/>
  <c r="T129" i="6" s="1"/>
  <c r="S145" i="6"/>
  <c r="T145" i="6" s="1"/>
  <c r="S144" i="6"/>
  <c r="T144" i="6" s="1"/>
  <c r="S142" i="6"/>
  <c r="T142" i="6" s="1"/>
  <c r="S143" i="6"/>
  <c r="T143" i="6" s="1"/>
  <c r="S116" i="6"/>
  <c r="T116" i="6" s="1"/>
  <c r="S117" i="6"/>
  <c r="T117" i="6" s="1"/>
  <c r="S115" i="6"/>
  <c r="T115" i="6" s="1"/>
  <c r="S114" i="6"/>
  <c r="T114" i="6" s="1"/>
  <c r="R114" i="6"/>
  <c r="S121" i="6"/>
  <c r="T121" i="6" s="1"/>
  <c r="S118" i="6"/>
  <c r="T118" i="6" s="1"/>
  <c r="R118" i="6"/>
  <c r="S120" i="6"/>
  <c r="T120" i="6" s="1"/>
  <c r="S119" i="6"/>
  <c r="T119" i="6" s="1"/>
  <c r="R122" i="6"/>
  <c r="S152" i="6"/>
  <c r="T152" i="6" s="1"/>
  <c r="S150" i="6"/>
  <c r="T150" i="6" s="1"/>
  <c r="S153" i="6"/>
  <c r="T153" i="6" s="1"/>
  <c r="S151" i="6"/>
  <c r="T151" i="6" s="1"/>
  <c r="R150" i="6"/>
  <c r="S147" i="6"/>
  <c r="T147" i="6" s="1"/>
  <c r="R146" i="6"/>
  <c r="S149" i="6"/>
  <c r="T149" i="6" s="1"/>
  <c r="S148" i="6"/>
  <c r="T148" i="6" s="1"/>
  <c r="S146" i="6"/>
  <c r="T146" i="6" s="1"/>
  <c r="R154" i="6"/>
  <c r="S133" i="6"/>
  <c r="T133" i="6" s="1"/>
  <c r="S130" i="6"/>
  <c r="T130" i="6" s="1"/>
  <c r="R130" i="6"/>
  <c r="S132" i="6"/>
  <c r="T132" i="6" s="1"/>
  <c r="S131" i="6"/>
  <c r="T131" i="6" s="1"/>
  <c r="S161" i="6"/>
  <c r="T161" i="6" s="1"/>
  <c r="S158" i="6"/>
  <c r="T158" i="6" s="1"/>
  <c r="S160" i="6"/>
  <c r="T160" i="6" s="1"/>
  <c r="S159" i="6"/>
  <c r="T159" i="6" s="1"/>
  <c r="R158" i="6"/>
  <c r="S134" i="6"/>
  <c r="T134" i="6" s="1"/>
  <c r="S135" i="6"/>
  <c r="T135" i="6" s="1"/>
  <c r="R134" i="6"/>
  <c r="S136" i="6"/>
  <c r="T136" i="6" s="1"/>
  <c r="S137" i="6"/>
  <c r="T137" i="6" s="1"/>
  <c r="J91" i="6"/>
  <c r="J89" i="6"/>
  <c r="J88" i="6"/>
  <c r="J86" i="6"/>
  <c r="J85" i="6"/>
  <c r="J80" i="6"/>
  <c r="J79" i="6"/>
  <c r="J78" i="6"/>
  <c r="J77" i="6"/>
  <c r="J74" i="6"/>
  <c r="J73" i="6"/>
  <c r="J72" i="6"/>
  <c r="J71" i="6"/>
  <c r="J68" i="6"/>
  <c r="J67" i="6"/>
  <c r="J66" i="6"/>
  <c r="J65" i="6"/>
  <c r="J64" i="6"/>
  <c r="J61" i="6"/>
  <c r="J58" i="6"/>
  <c r="J57" i="6"/>
  <c r="J54" i="6"/>
  <c r="J53" i="6"/>
  <c r="J52" i="6"/>
  <c r="J51" i="6"/>
  <c r="J49" i="6"/>
  <c r="J47" i="6"/>
  <c r="J46" i="6"/>
  <c r="J45" i="6"/>
  <c r="J43" i="6"/>
  <c r="J42" i="6"/>
  <c r="J41" i="6"/>
  <c r="J40" i="6"/>
  <c r="J37" i="6"/>
  <c r="J36" i="6"/>
  <c r="J35" i="6"/>
  <c r="J34" i="6"/>
  <c r="J32" i="6"/>
  <c r="J31" i="6"/>
  <c r="J28" i="6"/>
  <c r="J27" i="6"/>
  <c r="J26" i="6"/>
  <c r="J24" i="6"/>
  <c r="J23" i="6"/>
  <c r="J22" i="6"/>
  <c r="J21" i="6"/>
  <c r="J20" i="6"/>
  <c r="J19" i="6"/>
  <c r="A19" i="6"/>
  <c r="A41" i="6" s="1"/>
  <c r="A66" i="6" s="1"/>
  <c r="J18" i="6"/>
  <c r="J17" i="6"/>
  <c r="J16" i="6"/>
  <c r="J15" i="6"/>
  <c r="J14" i="6"/>
  <c r="J13" i="6"/>
  <c r="J12" i="6"/>
  <c r="J11" i="6"/>
  <c r="J10" i="6"/>
  <c r="J9" i="6"/>
  <c r="J8" i="6"/>
  <c r="J7" i="6"/>
  <c r="B7" i="6"/>
  <c r="B11" i="6" s="1"/>
  <c r="B15" i="6" s="1"/>
  <c r="B19" i="6" s="1"/>
  <c r="B23" i="6" s="1"/>
  <c r="B28" i="6" s="1"/>
  <c r="B35" i="6" s="1"/>
  <c r="B41" i="6" s="1"/>
  <c r="B46" i="6" s="1"/>
  <c r="B52" i="6" s="1"/>
  <c r="B58" i="6" s="1"/>
  <c r="B66" i="6" s="1"/>
  <c r="B72" i="6" s="1"/>
  <c r="B78" i="6" s="1"/>
  <c r="B86" i="6" s="1"/>
  <c r="J6" i="6"/>
  <c r="J5" i="6"/>
  <c r="J4" i="6"/>
  <c r="J3" i="6"/>
  <c r="O46" i="6" l="1"/>
  <c r="P41" i="6"/>
  <c r="T44" i="6" s="1"/>
  <c r="R138" i="6"/>
  <c r="S140" i="6"/>
  <c r="T140" i="6" s="1"/>
  <c r="S141" i="6"/>
  <c r="T141" i="6" s="1"/>
  <c r="S138" i="6"/>
  <c r="T138" i="6" s="1"/>
  <c r="S139" i="6"/>
  <c r="T139" i="6" s="1"/>
  <c r="O86" i="6"/>
  <c r="P78" i="6"/>
  <c r="T84" i="6" s="1"/>
  <c r="O78" i="6"/>
  <c r="O66" i="6"/>
  <c r="P52" i="6"/>
  <c r="O35" i="6"/>
  <c r="O23" i="6"/>
  <c r="O15" i="6"/>
  <c r="P15" i="6"/>
  <c r="O7" i="6"/>
  <c r="P3" i="6"/>
  <c r="O52" i="6"/>
  <c r="O11" i="6"/>
  <c r="P46" i="6"/>
  <c r="O58" i="6"/>
  <c r="P86" i="6"/>
  <c r="P19" i="6"/>
  <c r="P28" i="6"/>
  <c r="P58" i="6"/>
  <c r="O72" i="6"/>
  <c r="P7" i="6"/>
  <c r="O19" i="6"/>
  <c r="O28" i="6"/>
  <c r="P66" i="6"/>
  <c r="O3" i="6"/>
  <c r="P23" i="6"/>
  <c r="T25" i="6" s="1"/>
  <c r="P35" i="6"/>
  <c r="O41" i="6"/>
  <c r="P72" i="6"/>
  <c r="P11" i="6"/>
  <c r="C98" i="6"/>
  <c r="U3" i="5"/>
  <c r="F73" i="5" s="1"/>
  <c r="T87" i="6" l="1"/>
  <c r="T90" i="6"/>
  <c r="T81" i="6"/>
  <c r="T82" i="6"/>
  <c r="T83" i="6"/>
  <c r="T75" i="6"/>
  <c r="T76" i="6"/>
  <c r="T69" i="6"/>
  <c r="T70" i="6"/>
  <c r="T62" i="6"/>
  <c r="T63" i="6"/>
  <c r="T59" i="6"/>
  <c r="T60" i="6"/>
  <c r="T55" i="6"/>
  <c r="T56" i="6"/>
  <c r="Q46" i="6"/>
  <c r="T50" i="6"/>
  <c r="T48" i="6"/>
  <c r="T49" i="6"/>
  <c r="T38" i="6"/>
  <c r="T39" i="6"/>
  <c r="T29" i="6"/>
  <c r="T33" i="6"/>
  <c r="T30" i="6"/>
  <c r="T79" i="6"/>
  <c r="Q66" i="6"/>
  <c r="T71" i="6"/>
  <c r="T68" i="6"/>
  <c r="T67" i="6"/>
  <c r="T66" i="6"/>
  <c r="T51" i="6"/>
  <c r="T43" i="6"/>
  <c r="T47" i="6"/>
  <c r="T46" i="6"/>
  <c r="T41" i="6"/>
  <c r="Q15" i="6"/>
  <c r="S17" i="6" s="1"/>
  <c r="T17" i="6" s="1"/>
  <c r="Q41" i="6"/>
  <c r="R46" i="6" s="1"/>
  <c r="D98" i="6"/>
  <c r="Q86" i="6"/>
  <c r="Q72" i="6"/>
  <c r="Q52" i="6"/>
  <c r="Q35" i="6"/>
  <c r="Q28" i="6"/>
  <c r="Q23" i="6"/>
  <c r="Q19" i="6"/>
  <c r="Q11" i="6"/>
  <c r="Q7" i="6"/>
  <c r="S8" i="6" s="1"/>
  <c r="T8" i="6" s="1"/>
  <c r="Q3" i="6"/>
  <c r="S5" i="6" s="1"/>
  <c r="T5" i="6" s="1"/>
  <c r="D97" i="6"/>
  <c r="Q58" i="6"/>
  <c r="D96" i="6"/>
  <c r="D95" i="6"/>
  <c r="D94" i="6"/>
  <c r="U3" i="3"/>
  <c r="U65" i="3" s="1"/>
  <c r="U65" i="5"/>
  <c r="U61" i="5"/>
  <c r="U57" i="5"/>
  <c r="U53" i="5"/>
  <c r="U49" i="5"/>
  <c r="U45" i="5"/>
  <c r="U41" i="5"/>
  <c r="U37" i="5"/>
  <c r="U33" i="5"/>
  <c r="U29" i="5"/>
  <c r="U25" i="5"/>
  <c r="U21" i="5"/>
  <c r="U17" i="5"/>
  <c r="U13" i="5"/>
  <c r="U9" i="5"/>
  <c r="S7" i="6" l="1"/>
  <c r="T7" i="6" s="1"/>
  <c r="S15" i="6"/>
  <c r="T15" i="6" s="1"/>
  <c r="S9" i="6"/>
  <c r="T9" i="6" s="1"/>
  <c r="T31" i="6"/>
  <c r="T27" i="6"/>
  <c r="T74" i="6"/>
  <c r="S18" i="6"/>
  <c r="T18" i="6" s="1"/>
  <c r="T86" i="6"/>
  <c r="T42" i="6"/>
  <c r="S16" i="6"/>
  <c r="T16" i="6" s="1"/>
  <c r="T36" i="6"/>
  <c r="T45" i="6"/>
  <c r="S10" i="6"/>
  <c r="T10" i="6" s="1"/>
  <c r="R11" i="6"/>
  <c r="R52" i="6"/>
  <c r="S14" i="6"/>
  <c r="T14" i="6" s="1"/>
  <c r="S12" i="6"/>
  <c r="T12" i="6" s="1"/>
  <c r="S13" i="6"/>
  <c r="T13" i="6" s="1"/>
  <c r="R15" i="6"/>
  <c r="S11" i="6"/>
  <c r="T11" i="6" s="1"/>
  <c r="T89" i="6"/>
  <c r="T91" i="6"/>
  <c r="T88" i="6"/>
  <c r="T78" i="6"/>
  <c r="T85" i="6"/>
  <c r="R86" i="6"/>
  <c r="T80" i="6"/>
  <c r="R78" i="6"/>
  <c r="T72" i="6"/>
  <c r="R72" i="6"/>
  <c r="T77" i="6"/>
  <c r="T73" i="6"/>
  <c r="T54" i="6"/>
  <c r="T57" i="6"/>
  <c r="T52" i="6"/>
  <c r="T53" i="6"/>
  <c r="T40" i="6"/>
  <c r="R41" i="6"/>
  <c r="T37" i="6"/>
  <c r="T35" i="6"/>
  <c r="T32" i="6"/>
  <c r="R35" i="6"/>
  <c r="T28" i="6"/>
  <c r="T34" i="6"/>
  <c r="T24" i="6"/>
  <c r="R28" i="6"/>
  <c r="T23" i="6"/>
  <c r="T26" i="6"/>
  <c r="S22" i="6"/>
  <c r="T22" i="6" s="1"/>
  <c r="S19" i="6"/>
  <c r="T19" i="6" s="1"/>
  <c r="R23" i="6"/>
  <c r="S20" i="6"/>
  <c r="T20" i="6" s="1"/>
  <c r="S21" i="6"/>
  <c r="T21" i="6" s="1"/>
  <c r="R19" i="6"/>
  <c r="R7" i="6"/>
  <c r="S6" i="6"/>
  <c r="T6" i="6" s="1"/>
  <c r="S3" i="6"/>
  <c r="T3" i="6" s="1"/>
  <c r="S4" i="6"/>
  <c r="T4" i="6" s="1"/>
  <c r="T65" i="6"/>
  <c r="T64" i="6"/>
  <c r="T58" i="6"/>
  <c r="T61" i="6"/>
  <c r="R58" i="6"/>
  <c r="R66" i="6"/>
  <c r="U21" i="3"/>
  <c r="U37" i="3"/>
  <c r="U53" i="3"/>
  <c r="U9" i="3"/>
  <c r="U25" i="3"/>
  <c r="U41" i="3"/>
  <c r="U57" i="3"/>
  <c r="U13" i="3"/>
  <c r="U29" i="3"/>
  <c r="U45" i="3"/>
  <c r="U61" i="3"/>
  <c r="U17" i="3"/>
  <c r="U33" i="3"/>
  <c r="U49" i="3"/>
  <c r="C72" i="5" l="1"/>
  <c r="C71" i="5"/>
  <c r="C70" i="5"/>
  <c r="C69" i="5"/>
  <c r="M66" i="5"/>
  <c r="L66" i="5"/>
  <c r="J66" i="5"/>
  <c r="M65" i="5"/>
  <c r="L65" i="5"/>
  <c r="J65" i="5"/>
  <c r="M64" i="5"/>
  <c r="L64" i="5"/>
  <c r="J64" i="5"/>
  <c r="M63" i="5"/>
  <c r="L63" i="5"/>
  <c r="J63" i="5"/>
  <c r="M62" i="5"/>
  <c r="L62" i="5"/>
  <c r="J62" i="5"/>
  <c r="M61" i="5"/>
  <c r="L61" i="5"/>
  <c r="J61" i="5"/>
  <c r="M60" i="5"/>
  <c r="L60" i="5"/>
  <c r="J60" i="5"/>
  <c r="M59" i="5"/>
  <c r="L59" i="5"/>
  <c r="J59" i="5"/>
  <c r="M58" i="5"/>
  <c r="L58" i="5"/>
  <c r="J58" i="5"/>
  <c r="M57" i="5"/>
  <c r="L57" i="5"/>
  <c r="J57" i="5"/>
  <c r="M56" i="5"/>
  <c r="L56" i="5"/>
  <c r="J56" i="5"/>
  <c r="M55" i="5"/>
  <c r="L55" i="5"/>
  <c r="J55" i="5"/>
  <c r="M54" i="5"/>
  <c r="L54" i="5"/>
  <c r="J54" i="5"/>
  <c r="M53" i="5"/>
  <c r="L53" i="5"/>
  <c r="J53" i="5"/>
  <c r="M52" i="5"/>
  <c r="L52" i="5"/>
  <c r="J52" i="5"/>
  <c r="M51" i="5"/>
  <c r="L51" i="5"/>
  <c r="J51" i="5"/>
  <c r="M50" i="5"/>
  <c r="L50" i="5"/>
  <c r="J50" i="5"/>
  <c r="M49" i="5"/>
  <c r="L49" i="5"/>
  <c r="J49" i="5"/>
  <c r="M48" i="5"/>
  <c r="L48" i="5"/>
  <c r="J48" i="5"/>
  <c r="M47" i="5"/>
  <c r="L47" i="5"/>
  <c r="N47" i="5" s="1"/>
  <c r="J47" i="5"/>
  <c r="M46" i="5"/>
  <c r="L46" i="5"/>
  <c r="J46" i="5"/>
  <c r="M45" i="5"/>
  <c r="L45" i="5"/>
  <c r="J45" i="5"/>
  <c r="M44" i="5"/>
  <c r="L44" i="5"/>
  <c r="J44" i="5"/>
  <c r="M43" i="5"/>
  <c r="L43" i="5"/>
  <c r="J43" i="5"/>
  <c r="M42" i="5"/>
  <c r="L42" i="5"/>
  <c r="J42" i="5"/>
  <c r="M41" i="5"/>
  <c r="L41" i="5"/>
  <c r="J41" i="5"/>
  <c r="M40" i="5"/>
  <c r="L40" i="5"/>
  <c r="J40" i="5"/>
  <c r="M39" i="5"/>
  <c r="O39" i="5" s="1"/>
  <c r="L39" i="5"/>
  <c r="J39" i="5"/>
  <c r="M38" i="5"/>
  <c r="L38" i="5"/>
  <c r="J38" i="5"/>
  <c r="M37" i="5"/>
  <c r="L37" i="5"/>
  <c r="J37" i="5"/>
  <c r="M36" i="5"/>
  <c r="L36" i="5"/>
  <c r="J36" i="5"/>
  <c r="O35" i="5"/>
  <c r="M35" i="5"/>
  <c r="L35" i="5"/>
  <c r="J35" i="5"/>
  <c r="A35" i="5"/>
  <c r="A51" i="5" s="1"/>
  <c r="M34" i="5"/>
  <c r="L34" i="5"/>
  <c r="J34" i="5"/>
  <c r="M33" i="5"/>
  <c r="L33" i="5"/>
  <c r="J33" i="5"/>
  <c r="M32" i="5"/>
  <c r="L32" i="5"/>
  <c r="J32" i="5"/>
  <c r="M31" i="5"/>
  <c r="L31" i="5"/>
  <c r="J31" i="5"/>
  <c r="M30" i="5"/>
  <c r="L30" i="5"/>
  <c r="J30" i="5"/>
  <c r="M29" i="5"/>
  <c r="L29" i="5"/>
  <c r="J29" i="5"/>
  <c r="M28" i="5"/>
  <c r="L28" i="5"/>
  <c r="J28" i="5"/>
  <c r="M27" i="5"/>
  <c r="L27" i="5"/>
  <c r="J27" i="5"/>
  <c r="M26" i="5"/>
  <c r="L26" i="5"/>
  <c r="J26" i="5"/>
  <c r="M25" i="5"/>
  <c r="L25" i="5"/>
  <c r="J25" i="5"/>
  <c r="M24" i="5"/>
  <c r="L24" i="5"/>
  <c r="J24" i="5"/>
  <c r="M23" i="5"/>
  <c r="L23" i="5"/>
  <c r="N23" i="5" s="1"/>
  <c r="J23" i="5"/>
  <c r="M22" i="5"/>
  <c r="L22" i="5"/>
  <c r="J22" i="5"/>
  <c r="M21" i="5"/>
  <c r="L21" i="5"/>
  <c r="J21" i="5"/>
  <c r="M20" i="5"/>
  <c r="L20" i="5"/>
  <c r="J20" i="5"/>
  <c r="M19" i="5"/>
  <c r="L19" i="5"/>
  <c r="J19" i="5"/>
  <c r="A19" i="5"/>
  <c r="M18" i="5"/>
  <c r="L18" i="5"/>
  <c r="J18" i="5"/>
  <c r="M17" i="5"/>
  <c r="L17" i="5"/>
  <c r="J17" i="5"/>
  <c r="M16" i="5"/>
  <c r="L16" i="5"/>
  <c r="J16" i="5"/>
  <c r="M15" i="5"/>
  <c r="L15" i="5"/>
  <c r="J15" i="5"/>
  <c r="M14" i="5"/>
  <c r="L14" i="5"/>
  <c r="J14" i="5"/>
  <c r="M13" i="5"/>
  <c r="L13" i="5"/>
  <c r="J13" i="5"/>
  <c r="M12" i="5"/>
  <c r="L12" i="5"/>
  <c r="J12" i="5"/>
  <c r="M11" i="5"/>
  <c r="O11" i="5" s="1"/>
  <c r="L11" i="5"/>
  <c r="J11" i="5"/>
  <c r="M10" i="5"/>
  <c r="L10" i="5"/>
  <c r="J10" i="5"/>
  <c r="M9" i="5"/>
  <c r="L9" i="5"/>
  <c r="J9" i="5"/>
  <c r="M8" i="5"/>
  <c r="L8" i="5"/>
  <c r="J8" i="5"/>
  <c r="M7" i="5"/>
  <c r="L7" i="5"/>
  <c r="J7" i="5"/>
  <c r="B7" i="5"/>
  <c r="B11" i="5" s="1"/>
  <c r="B15" i="5" s="1"/>
  <c r="B19" i="5" s="1"/>
  <c r="B23" i="5" s="1"/>
  <c r="B27" i="5" s="1"/>
  <c r="B31" i="5" s="1"/>
  <c r="B35" i="5" s="1"/>
  <c r="B39" i="5" s="1"/>
  <c r="B43" i="5" s="1"/>
  <c r="B47" i="5" s="1"/>
  <c r="B51" i="5" s="1"/>
  <c r="B55" i="5" s="1"/>
  <c r="B59" i="5" s="1"/>
  <c r="B63" i="5" s="1"/>
  <c r="M6" i="5"/>
  <c r="L6" i="5"/>
  <c r="J6" i="5"/>
  <c r="M5" i="5"/>
  <c r="L5" i="5"/>
  <c r="J5" i="5"/>
  <c r="M4" i="5"/>
  <c r="L4" i="5"/>
  <c r="J4" i="5"/>
  <c r="M3" i="5"/>
  <c r="L3" i="5"/>
  <c r="N3" i="5" s="1"/>
  <c r="J3" i="5"/>
  <c r="E3" i="5"/>
  <c r="E4" i="5" s="1"/>
  <c r="E5" i="5" s="1"/>
  <c r="N63" i="5" l="1"/>
  <c r="P63" i="5" s="1"/>
  <c r="O63" i="5"/>
  <c r="O43" i="5"/>
  <c r="O23" i="5"/>
  <c r="P23" i="5" s="1"/>
  <c r="N19" i="5"/>
  <c r="N11" i="5"/>
  <c r="P11" i="5" s="1"/>
  <c r="R13" i="5" s="1"/>
  <c r="S13" i="5" s="1"/>
  <c r="N15" i="5"/>
  <c r="O15" i="5"/>
  <c r="O19" i="5"/>
  <c r="P19" i="5" s="1"/>
  <c r="R19" i="5" s="1"/>
  <c r="S19" i="5" s="1"/>
  <c r="N39" i="5"/>
  <c r="P39" i="5" s="1"/>
  <c r="R41" i="5" s="1"/>
  <c r="S41" i="5" s="1"/>
  <c r="O47" i="5"/>
  <c r="P47" i="5" s="1"/>
  <c r="N55" i="5"/>
  <c r="P55" i="5" s="1"/>
  <c r="R57" i="5" s="1"/>
  <c r="S57" i="5" s="1"/>
  <c r="N59" i="5"/>
  <c r="N7" i="5"/>
  <c r="O7" i="5"/>
  <c r="O31" i="5"/>
  <c r="N31" i="5"/>
  <c r="P31" i="5" s="1"/>
  <c r="R33" i="5" s="1"/>
  <c r="S33" i="5" s="1"/>
  <c r="N35" i="5"/>
  <c r="P35" i="5" s="1"/>
  <c r="O51" i="5"/>
  <c r="O55" i="5"/>
  <c r="O59" i="5"/>
  <c r="O3" i="5"/>
  <c r="P3" i="5" s="1"/>
  <c r="N27" i="5"/>
  <c r="O27" i="5"/>
  <c r="N43" i="5"/>
  <c r="P43" i="5" s="1"/>
  <c r="R43" i="5" s="1"/>
  <c r="S43" i="5" s="1"/>
  <c r="N51" i="5"/>
  <c r="R55" i="5"/>
  <c r="S55" i="5" s="1"/>
  <c r="E6" i="5"/>
  <c r="C73" i="5"/>
  <c r="D73" i="5" s="1"/>
  <c r="C72" i="4"/>
  <c r="C71" i="4"/>
  <c r="C70" i="4"/>
  <c r="C69" i="4"/>
  <c r="M66" i="4"/>
  <c r="L66" i="4"/>
  <c r="J66" i="4"/>
  <c r="M65" i="4"/>
  <c r="L65" i="4"/>
  <c r="J65" i="4"/>
  <c r="M64" i="4"/>
  <c r="L64" i="4"/>
  <c r="J64" i="4"/>
  <c r="M63" i="4"/>
  <c r="L63" i="4"/>
  <c r="J63" i="4"/>
  <c r="M62" i="4"/>
  <c r="L62" i="4"/>
  <c r="J62" i="4"/>
  <c r="M61" i="4"/>
  <c r="L61" i="4"/>
  <c r="J61" i="4"/>
  <c r="M60" i="4"/>
  <c r="L60" i="4"/>
  <c r="J60" i="4"/>
  <c r="M59" i="4"/>
  <c r="L59" i="4"/>
  <c r="J59" i="4"/>
  <c r="M58" i="4"/>
  <c r="L58" i="4"/>
  <c r="J58" i="4"/>
  <c r="M57" i="4"/>
  <c r="L57" i="4"/>
  <c r="J57" i="4"/>
  <c r="M56" i="4"/>
  <c r="L56" i="4"/>
  <c r="J56" i="4"/>
  <c r="M55" i="4"/>
  <c r="L55" i="4"/>
  <c r="J55" i="4"/>
  <c r="M54" i="4"/>
  <c r="L54" i="4"/>
  <c r="J54" i="4"/>
  <c r="M53" i="4"/>
  <c r="L53" i="4"/>
  <c r="J53" i="4"/>
  <c r="M52" i="4"/>
  <c r="L52" i="4"/>
  <c r="J52" i="4"/>
  <c r="M51" i="4"/>
  <c r="L51" i="4"/>
  <c r="J51" i="4"/>
  <c r="M50" i="4"/>
  <c r="L50" i="4"/>
  <c r="J50" i="4"/>
  <c r="M49" i="4"/>
  <c r="L49" i="4"/>
  <c r="J49" i="4"/>
  <c r="M48" i="4"/>
  <c r="L48" i="4"/>
  <c r="J48" i="4"/>
  <c r="M47" i="4"/>
  <c r="L47" i="4"/>
  <c r="J47" i="4"/>
  <c r="M46" i="4"/>
  <c r="L46" i="4"/>
  <c r="J46" i="4"/>
  <c r="M45" i="4"/>
  <c r="L45" i="4"/>
  <c r="J45" i="4"/>
  <c r="M44" i="4"/>
  <c r="L44" i="4"/>
  <c r="J44" i="4"/>
  <c r="M43" i="4"/>
  <c r="L43" i="4"/>
  <c r="J43" i="4"/>
  <c r="M42" i="4"/>
  <c r="L42" i="4"/>
  <c r="J42" i="4"/>
  <c r="M41" i="4"/>
  <c r="L41" i="4"/>
  <c r="J41" i="4"/>
  <c r="M40" i="4"/>
  <c r="L40" i="4"/>
  <c r="J40" i="4"/>
  <c r="M39" i="4"/>
  <c r="L39" i="4"/>
  <c r="J39" i="4"/>
  <c r="M38" i="4"/>
  <c r="L38" i="4"/>
  <c r="J38" i="4"/>
  <c r="M37" i="4"/>
  <c r="L37" i="4"/>
  <c r="J37" i="4"/>
  <c r="M36" i="4"/>
  <c r="L36" i="4"/>
  <c r="J36" i="4"/>
  <c r="M35" i="4"/>
  <c r="L35" i="4"/>
  <c r="J35" i="4"/>
  <c r="M34" i="4"/>
  <c r="L34" i="4"/>
  <c r="J34" i="4"/>
  <c r="M33" i="4"/>
  <c r="L33" i="4"/>
  <c r="J33" i="4"/>
  <c r="M32" i="4"/>
  <c r="L32" i="4"/>
  <c r="J32" i="4"/>
  <c r="M31" i="4"/>
  <c r="L31" i="4"/>
  <c r="J31" i="4"/>
  <c r="M30" i="4"/>
  <c r="L30" i="4"/>
  <c r="J30" i="4"/>
  <c r="M29" i="4"/>
  <c r="L29" i="4"/>
  <c r="J29" i="4"/>
  <c r="M28" i="4"/>
  <c r="L28" i="4"/>
  <c r="J28" i="4"/>
  <c r="M27" i="4"/>
  <c r="L27" i="4"/>
  <c r="J27" i="4"/>
  <c r="M26" i="4"/>
  <c r="L26" i="4"/>
  <c r="J26" i="4"/>
  <c r="M25" i="4"/>
  <c r="L25" i="4"/>
  <c r="J25" i="4"/>
  <c r="M24" i="4"/>
  <c r="L24" i="4"/>
  <c r="J24" i="4"/>
  <c r="M23" i="4"/>
  <c r="L23" i="4"/>
  <c r="J23" i="4"/>
  <c r="M22" i="4"/>
  <c r="L22" i="4"/>
  <c r="J22" i="4"/>
  <c r="M21" i="4"/>
  <c r="L21" i="4"/>
  <c r="J21" i="4"/>
  <c r="M20" i="4"/>
  <c r="L20" i="4"/>
  <c r="J20" i="4"/>
  <c r="M19" i="4"/>
  <c r="L19" i="4"/>
  <c r="J19" i="4"/>
  <c r="A19" i="4"/>
  <c r="A35" i="4" s="1"/>
  <c r="A51" i="4" s="1"/>
  <c r="M18" i="4"/>
  <c r="L18" i="4"/>
  <c r="J18" i="4"/>
  <c r="M17" i="4"/>
  <c r="L17" i="4"/>
  <c r="J17" i="4"/>
  <c r="M16" i="4"/>
  <c r="L16" i="4"/>
  <c r="J16" i="4"/>
  <c r="M15" i="4"/>
  <c r="L15" i="4"/>
  <c r="J15" i="4"/>
  <c r="M14" i="4"/>
  <c r="L14" i="4"/>
  <c r="J14" i="4"/>
  <c r="M13" i="4"/>
  <c r="L13" i="4"/>
  <c r="J13" i="4"/>
  <c r="M12" i="4"/>
  <c r="L12" i="4"/>
  <c r="J12" i="4"/>
  <c r="M11" i="4"/>
  <c r="L11" i="4"/>
  <c r="J11" i="4"/>
  <c r="M10" i="4"/>
  <c r="L10" i="4"/>
  <c r="J10" i="4"/>
  <c r="M9" i="4"/>
  <c r="L9" i="4"/>
  <c r="J9" i="4"/>
  <c r="M8" i="4"/>
  <c r="L8" i="4"/>
  <c r="J8" i="4"/>
  <c r="M7" i="4"/>
  <c r="L7" i="4"/>
  <c r="J7" i="4"/>
  <c r="B7" i="4"/>
  <c r="B11" i="4" s="1"/>
  <c r="B15" i="4" s="1"/>
  <c r="B19" i="4" s="1"/>
  <c r="B23" i="4" s="1"/>
  <c r="B27" i="4" s="1"/>
  <c r="B31" i="4" s="1"/>
  <c r="B35" i="4" s="1"/>
  <c r="B39" i="4" s="1"/>
  <c r="B43" i="4" s="1"/>
  <c r="B47" i="4" s="1"/>
  <c r="B51" i="4" s="1"/>
  <c r="B55" i="4" s="1"/>
  <c r="B59" i="4" s="1"/>
  <c r="B63" i="4" s="1"/>
  <c r="M6" i="4"/>
  <c r="L6" i="4"/>
  <c r="J6" i="4"/>
  <c r="M5" i="4"/>
  <c r="L5" i="4"/>
  <c r="J5" i="4"/>
  <c r="M4" i="4"/>
  <c r="L4" i="4"/>
  <c r="J4" i="4"/>
  <c r="M3" i="4"/>
  <c r="L3" i="4"/>
  <c r="J3" i="4"/>
  <c r="E3" i="4"/>
  <c r="C72" i="3"/>
  <c r="C71" i="3"/>
  <c r="C70" i="3"/>
  <c r="C69" i="3"/>
  <c r="M66" i="3"/>
  <c r="L66" i="3"/>
  <c r="J66" i="3"/>
  <c r="M65" i="3"/>
  <c r="L65" i="3"/>
  <c r="J65" i="3"/>
  <c r="M64" i="3"/>
  <c r="L64" i="3"/>
  <c r="J64" i="3"/>
  <c r="M63" i="3"/>
  <c r="L63" i="3"/>
  <c r="J63" i="3"/>
  <c r="M62" i="3"/>
  <c r="L62" i="3"/>
  <c r="J62" i="3"/>
  <c r="M61" i="3"/>
  <c r="L61" i="3"/>
  <c r="J61" i="3"/>
  <c r="M60" i="3"/>
  <c r="L60" i="3"/>
  <c r="J60" i="3"/>
  <c r="M59" i="3"/>
  <c r="L59" i="3"/>
  <c r="J59" i="3"/>
  <c r="M58" i="3"/>
  <c r="L58" i="3"/>
  <c r="J58" i="3"/>
  <c r="M57" i="3"/>
  <c r="L57" i="3"/>
  <c r="J57" i="3"/>
  <c r="M56" i="3"/>
  <c r="L56" i="3"/>
  <c r="J56" i="3"/>
  <c r="M55" i="3"/>
  <c r="L55" i="3"/>
  <c r="J55" i="3"/>
  <c r="M54" i="3"/>
  <c r="L54" i="3"/>
  <c r="J54" i="3"/>
  <c r="M53" i="3"/>
  <c r="L53" i="3"/>
  <c r="J53" i="3"/>
  <c r="M52" i="3"/>
  <c r="L52" i="3"/>
  <c r="J52" i="3"/>
  <c r="M51" i="3"/>
  <c r="L51" i="3"/>
  <c r="J51" i="3"/>
  <c r="M50" i="3"/>
  <c r="L50" i="3"/>
  <c r="J50" i="3"/>
  <c r="M49" i="3"/>
  <c r="L49" i="3"/>
  <c r="J49" i="3"/>
  <c r="M48" i="3"/>
  <c r="L48" i="3"/>
  <c r="J48" i="3"/>
  <c r="M47" i="3"/>
  <c r="L47" i="3"/>
  <c r="J47" i="3"/>
  <c r="M46" i="3"/>
  <c r="L46" i="3"/>
  <c r="J46" i="3"/>
  <c r="M45" i="3"/>
  <c r="L45" i="3"/>
  <c r="J45" i="3"/>
  <c r="M44" i="3"/>
  <c r="L44" i="3"/>
  <c r="J44" i="3"/>
  <c r="M43" i="3"/>
  <c r="L43" i="3"/>
  <c r="J43" i="3"/>
  <c r="M42" i="3"/>
  <c r="L42" i="3"/>
  <c r="J42" i="3"/>
  <c r="M41" i="3"/>
  <c r="L41" i="3"/>
  <c r="J41" i="3"/>
  <c r="M40" i="3"/>
  <c r="L40" i="3"/>
  <c r="J40" i="3"/>
  <c r="M39" i="3"/>
  <c r="L39" i="3"/>
  <c r="J39" i="3"/>
  <c r="M38" i="3"/>
  <c r="L38" i="3"/>
  <c r="J38" i="3"/>
  <c r="M37" i="3"/>
  <c r="L37" i="3"/>
  <c r="J37" i="3"/>
  <c r="M36" i="3"/>
  <c r="L36" i="3"/>
  <c r="J36" i="3"/>
  <c r="M35" i="3"/>
  <c r="L35" i="3"/>
  <c r="J35" i="3"/>
  <c r="M34" i="3"/>
  <c r="L34" i="3"/>
  <c r="J34" i="3"/>
  <c r="M33" i="3"/>
  <c r="L33" i="3"/>
  <c r="J33" i="3"/>
  <c r="M32" i="3"/>
  <c r="L32" i="3"/>
  <c r="J32" i="3"/>
  <c r="M31" i="3"/>
  <c r="L31" i="3"/>
  <c r="J31" i="3"/>
  <c r="M30" i="3"/>
  <c r="L30" i="3"/>
  <c r="J30" i="3"/>
  <c r="M29" i="3"/>
  <c r="L29" i="3"/>
  <c r="J29" i="3"/>
  <c r="M28" i="3"/>
  <c r="L28" i="3"/>
  <c r="J28" i="3"/>
  <c r="M27" i="3"/>
  <c r="L27" i="3"/>
  <c r="J27" i="3"/>
  <c r="M26" i="3"/>
  <c r="L26" i="3"/>
  <c r="J26" i="3"/>
  <c r="M25" i="3"/>
  <c r="L25" i="3"/>
  <c r="J25" i="3"/>
  <c r="M24" i="3"/>
  <c r="L24" i="3"/>
  <c r="J24" i="3"/>
  <c r="M23" i="3"/>
  <c r="L23" i="3"/>
  <c r="J23" i="3"/>
  <c r="M22" i="3"/>
  <c r="L22" i="3"/>
  <c r="J22" i="3"/>
  <c r="M21" i="3"/>
  <c r="L21" i="3"/>
  <c r="J21" i="3"/>
  <c r="M20" i="3"/>
  <c r="L20" i="3"/>
  <c r="J20" i="3"/>
  <c r="M19" i="3"/>
  <c r="L19" i="3"/>
  <c r="J19" i="3"/>
  <c r="A19" i="3"/>
  <c r="A35" i="3" s="1"/>
  <c r="A51" i="3" s="1"/>
  <c r="M18" i="3"/>
  <c r="L18" i="3"/>
  <c r="J18" i="3"/>
  <c r="M17" i="3"/>
  <c r="L17" i="3"/>
  <c r="J17" i="3"/>
  <c r="M16" i="3"/>
  <c r="L16" i="3"/>
  <c r="J16" i="3"/>
  <c r="M15" i="3"/>
  <c r="L15" i="3"/>
  <c r="J15" i="3"/>
  <c r="M14" i="3"/>
  <c r="L14" i="3"/>
  <c r="J14" i="3"/>
  <c r="M13" i="3"/>
  <c r="L13" i="3"/>
  <c r="J13" i="3"/>
  <c r="M12" i="3"/>
  <c r="L12" i="3"/>
  <c r="J12" i="3"/>
  <c r="M11" i="3"/>
  <c r="L11" i="3"/>
  <c r="J11" i="3"/>
  <c r="M10" i="3"/>
  <c r="L10" i="3"/>
  <c r="J10" i="3"/>
  <c r="M9" i="3"/>
  <c r="L9" i="3"/>
  <c r="J9" i="3"/>
  <c r="M8" i="3"/>
  <c r="L8" i="3"/>
  <c r="J8" i="3"/>
  <c r="M7" i="3"/>
  <c r="L7" i="3"/>
  <c r="J7" i="3"/>
  <c r="B7" i="3"/>
  <c r="B11" i="3" s="1"/>
  <c r="B15" i="3" s="1"/>
  <c r="B19" i="3" s="1"/>
  <c r="B23" i="3" s="1"/>
  <c r="B27" i="3" s="1"/>
  <c r="B31" i="3" s="1"/>
  <c r="B35" i="3" s="1"/>
  <c r="B39" i="3" s="1"/>
  <c r="B43" i="3" s="1"/>
  <c r="B47" i="3" s="1"/>
  <c r="B51" i="3" s="1"/>
  <c r="B55" i="3" s="1"/>
  <c r="B59" i="3" s="1"/>
  <c r="B63" i="3" s="1"/>
  <c r="M6" i="3"/>
  <c r="L6" i="3"/>
  <c r="J6" i="3"/>
  <c r="M5" i="3"/>
  <c r="L5" i="3"/>
  <c r="J5" i="3"/>
  <c r="M4" i="3"/>
  <c r="L4" i="3"/>
  <c r="J4" i="3"/>
  <c r="M3" i="3"/>
  <c r="L3" i="3"/>
  <c r="J3" i="3"/>
  <c r="E3" i="3"/>
  <c r="R66" i="5" l="1"/>
  <c r="S66" i="5" s="1"/>
  <c r="R65" i="5"/>
  <c r="S65" i="5" s="1"/>
  <c r="R64" i="5"/>
  <c r="S64" i="5" s="1"/>
  <c r="R63" i="5"/>
  <c r="S63" i="5" s="1"/>
  <c r="R39" i="5"/>
  <c r="S39" i="5" s="1"/>
  <c r="R42" i="5"/>
  <c r="S42" i="5" s="1"/>
  <c r="R31" i="5"/>
  <c r="S31" i="5" s="1"/>
  <c r="R34" i="5"/>
  <c r="S34" i="5" s="1"/>
  <c r="R12" i="5"/>
  <c r="S12" i="5" s="1"/>
  <c r="R11" i="5"/>
  <c r="S11" i="5" s="1"/>
  <c r="R6" i="5"/>
  <c r="S6" i="5" s="1"/>
  <c r="R4" i="5"/>
  <c r="S4" i="5" s="1"/>
  <c r="R5" i="5"/>
  <c r="S5" i="5" s="1"/>
  <c r="Q47" i="5"/>
  <c r="R49" i="5"/>
  <c r="S49" i="5" s="1"/>
  <c r="R50" i="5"/>
  <c r="S50" i="5" s="1"/>
  <c r="R48" i="5"/>
  <c r="S48" i="5" s="1"/>
  <c r="R47" i="5"/>
  <c r="S47" i="5" s="1"/>
  <c r="R44" i="5"/>
  <c r="S44" i="5" s="1"/>
  <c r="R58" i="5"/>
  <c r="S58" i="5" s="1"/>
  <c r="R46" i="5"/>
  <c r="S46" i="5" s="1"/>
  <c r="R21" i="5"/>
  <c r="S21" i="5" s="1"/>
  <c r="R22" i="5"/>
  <c r="S22" i="5" s="1"/>
  <c r="P7" i="5"/>
  <c r="P15" i="5"/>
  <c r="Q19" i="5" s="1"/>
  <c r="Q43" i="5"/>
  <c r="R45" i="5"/>
  <c r="S45" i="5" s="1"/>
  <c r="P27" i="5"/>
  <c r="Q27" i="5" s="1"/>
  <c r="R32" i="5"/>
  <c r="S32" i="5" s="1"/>
  <c r="R14" i="5"/>
  <c r="S14" i="5" s="1"/>
  <c r="R56" i="5"/>
  <c r="S56" i="5" s="1"/>
  <c r="R40" i="5"/>
  <c r="S40" i="5" s="1"/>
  <c r="R20" i="5"/>
  <c r="S20" i="5" s="1"/>
  <c r="R3" i="5"/>
  <c r="S3" i="5" s="1"/>
  <c r="P51" i="5"/>
  <c r="P59" i="5"/>
  <c r="D69" i="5"/>
  <c r="D72" i="5"/>
  <c r="R35" i="5"/>
  <c r="S35" i="5" s="1"/>
  <c r="R36" i="5"/>
  <c r="S36" i="5" s="1"/>
  <c r="Q35" i="5"/>
  <c r="R37" i="5"/>
  <c r="S37" i="5" s="1"/>
  <c r="R38" i="5"/>
  <c r="S38" i="5" s="1"/>
  <c r="D71" i="5"/>
  <c r="D70" i="5"/>
  <c r="E7" i="5"/>
  <c r="R23" i="5"/>
  <c r="S23" i="5" s="1"/>
  <c r="R24" i="5"/>
  <c r="S24" i="5" s="1"/>
  <c r="Q23" i="5"/>
  <c r="R25" i="5"/>
  <c r="S25" i="5" s="1"/>
  <c r="R26" i="5"/>
  <c r="S26" i="5" s="1"/>
  <c r="Q39" i="5"/>
  <c r="N35" i="4"/>
  <c r="N39" i="4"/>
  <c r="N47" i="4"/>
  <c r="O43" i="4"/>
  <c r="N55" i="4"/>
  <c r="O51" i="4"/>
  <c r="O35" i="4"/>
  <c r="O39" i="4"/>
  <c r="N43" i="4"/>
  <c r="O55" i="4"/>
  <c r="N59" i="4"/>
  <c r="R62" i="4" s="1"/>
  <c r="S62" i="4" s="1"/>
  <c r="N63" i="4"/>
  <c r="O59" i="4"/>
  <c r="O63" i="4"/>
  <c r="R50" i="4"/>
  <c r="S50" i="4" s="1"/>
  <c r="O47" i="4"/>
  <c r="N51" i="4"/>
  <c r="R53" i="4" s="1"/>
  <c r="S53" i="4" s="1"/>
  <c r="N31" i="4"/>
  <c r="O31" i="4"/>
  <c r="N27" i="4"/>
  <c r="O27" i="4"/>
  <c r="N23" i="4"/>
  <c r="O23" i="4"/>
  <c r="O63" i="3"/>
  <c r="O15" i="4"/>
  <c r="N19" i="4"/>
  <c r="R22" i="4" s="1"/>
  <c r="S22" i="4" s="1"/>
  <c r="Q39" i="4"/>
  <c r="N3" i="4"/>
  <c r="O19" i="4"/>
  <c r="O35" i="3"/>
  <c r="N11" i="4"/>
  <c r="O11" i="4"/>
  <c r="N15" i="4"/>
  <c r="R17" i="4" s="1"/>
  <c r="S17" i="4" s="1"/>
  <c r="O3" i="4"/>
  <c r="O7" i="4"/>
  <c r="E4" i="4"/>
  <c r="R52" i="4"/>
  <c r="S52" i="4" s="1"/>
  <c r="Q51" i="4"/>
  <c r="R51" i="4"/>
  <c r="S51" i="4" s="1"/>
  <c r="R54" i="4"/>
  <c r="S54" i="4" s="1"/>
  <c r="N7" i="4"/>
  <c r="R35" i="4"/>
  <c r="S35" i="4" s="1"/>
  <c r="R37" i="4"/>
  <c r="S37" i="4" s="1"/>
  <c r="R38" i="4"/>
  <c r="S38" i="4" s="1"/>
  <c r="R36" i="4"/>
  <c r="S36" i="4" s="1"/>
  <c r="R39" i="4"/>
  <c r="S39" i="4" s="1"/>
  <c r="R42" i="4"/>
  <c r="S42" i="4" s="1"/>
  <c r="R48" i="4"/>
  <c r="S48" i="4" s="1"/>
  <c r="R60" i="4"/>
  <c r="S60" i="4" s="1"/>
  <c r="R47" i="4"/>
  <c r="S47" i="4" s="1"/>
  <c r="R49" i="4"/>
  <c r="S49" i="4" s="1"/>
  <c r="R59" i="4"/>
  <c r="S59" i="4" s="1"/>
  <c r="R61" i="4"/>
  <c r="S61" i="4" s="1"/>
  <c r="C73" i="4"/>
  <c r="N39" i="3"/>
  <c r="N43" i="3"/>
  <c r="O47" i="3"/>
  <c r="N51" i="3"/>
  <c r="O11" i="3"/>
  <c r="O15" i="3"/>
  <c r="O3" i="3"/>
  <c r="N27" i="3"/>
  <c r="O27" i="3"/>
  <c r="O39" i="3"/>
  <c r="N15" i="3"/>
  <c r="O23" i="3"/>
  <c r="N63" i="3"/>
  <c r="P63" i="3" s="1"/>
  <c r="R63" i="3" s="1"/>
  <c r="S63" i="3" s="1"/>
  <c r="N11" i="3"/>
  <c r="N19" i="3"/>
  <c r="N23" i="3"/>
  <c r="O55" i="3"/>
  <c r="N35" i="3"/>
  <c r="P35" i="3" s="1"/>
  <c r="R35" i="3" s="1"/>
  <c r="S35" i="3" s="1"/>
  <c r="N3" i="3"/>
  <c r="O31" i="3"/>
  <c r="N31" i="3"/>
  <c r="N47" i="3"/>
  <c r="O7" i="3"/>
  <c r="O19" i="3"/>
  <c r="O43" i="3"/>
  <c r="O51" i="3"/>
  <c r="N55" i="3"/>
  <c r="N59" i="3"/>
  <c r="O59" i="3"/>
  <c r="E4" i="3"/>
  <c r="N7" i="3"/>
  <c r="C73" i="3"/>
  <c r="D73" i="3" s="1"/>
  <c r="E3" i="1"/>
  <c r="E4" i="1" s="1"/>
  <c r="R10" i="5" l="1"/>
  <c r="S10" i="5" s="1"/>
  <c r="R9" i="5"/>
  <c r="S9" i="5" s="1"/>
  <c r="Q11" i="5"/>
  <c r="R7" i="5"/>
  <c r="S7" i="5" s="1"/>
  <c r="Q7" i="5"/>
  <c r="R8" i="5"/>
  <c r="S8" i="5" s="1"/>
  <c r="R54" i="5"/>
  <c r="S54" i="5" s="1"/>
  <c r="R52" i="5"/>
  <c r="S52" i="5" s="1"/>
  <c r="R51" i="5"/>
  <c r="S51" i="5" s="1"/>
  <c r="R53" i="5"/>
  <c r="S53" i="5" s="1"/>
  <c r="Q51" i="5"/>
  <c r="Q59" i="5"/>
  <c r="R61" i="5"/>
  <c r="S61" i="5" s="1"/>
  <c r="R60" i="5"/>
  <c r="S60" i="5" s="1"/>
  <c r="R62" i="5"/>
  <c r="S62" i="5" s="1"/>
  <c r="R59" i="5"/>
  <c r="S59" i="5" s="1"/>
  <c r="Q63" i="5"/>
  <c r="R28" i="5"/>
  <c r="S28" i="5" s="1"/>
  <c r="Q31" i="5"/>
  <c r="R29" i="5"/>
  <c r="S29" i="5" s="1"/>
  <c r="R27" i="5"/>
  <c r="S27" i="5" s="1"/>
  <c r="R30" i="5"/>
  <c r="S30" i="5" s="1"/>
  <c r="Q15" i="5"/>
  <c r="R17" i="5"/>
  <c r="S17" i="5" s="1"/>
  <c r="R16" i="5"/>
  <c r="S16" i="5" s="1"/>
  <c r="R15" i="5"/>
  <c r="S15" i="5" s="1"/>
  <c r="R18" i="5"/>
  <c r="S18" i="5" s="1"/>
  <c r="Q55" i="5"/>
  <c r="E8" i="5"/>
  <c r="P11" i="4"/>
  <c r="R64" i="4"/>
  <c r="S64" i="4" s="1"/>
  <c r="R63" i="4"/>
  <c r="S63" i="4" s="1"/>
  <c r="R66" i="4"/>
  <c r="S66" i="4" s="1"/>
  <c r="Q63" i="4"/>
  <c r="R65" i="4"/>
  <c r="S65" i="4" s="1"/>
  <c r="R40" i="4"/>
  <c r="S40" i="4" s="1"/>
  <c r="R29" i="4"/>
  <c r="S29" i="4" s="1"/>
  <c r="R23" i="4"/>
  <c r="S23" i="4" s="1"/>
  <c r="R19" i="4"/>
  <c r="S19" i="4" s="1"/>
  <c r="R21" i="4"/>
  <c r="S21" i="4" s="1"/>
  <c r="R20" i="4"/>
  <c r="S20" i="4" s="1"/>
  <c r="E5" i="1"/>
  <c r="P47" i="3"/>
  <c r="R50" i="3" s="1"/>
  <c r="S50" i="3" s="1"/>
  <c r="R41" i="4"/>
  <c r="S41" i="4" s="1"/>
  <c r="P59" i="3"/>
  <c r="R61" i="3" s="1"/>
  <c r="S61" i="3" s="1"/>
  <c r="P39" i="3"/>
  <c r="Q39" i="3" s="1"/>
  <c r="R36" i="3"/>
  <c r="S36" i="3" s="1"/>
  <c r="R18" i="4"/>
  <c r="S18" i="4" s="1"/>
  <c r="P27" i="3"/>
  <c r="R27" i="3" s="1"/>
  <c r="S27" i="3" s="1"/>
  <c r="P23" i="3"/>
  <c r="R24" i="3" s="1"/>
  <c r="S24" i="3" s="1"/>
  <c r="Q19" i="4"/>
  <c r="R16" i="4"/>
  <c r="S16" i="4" s="1"/>
  <c r="R15" i="4"/>
  <c r="S15" i="4" s="1"/>
  <c r="P19" i="3"/>
  <c r="P11" i="3"/>
  <c r="R13" i="3" s="1"/>
  <c r="S13" i="3" s="1"/>
  <c r="R9" i="4"/>
  <c r="S9" i="4" s="1"/>
  <c r="R45" i="4"/>
  <c r="S45" i="4" s="1"/>
  <c r="R43" i="4"/>
  <c r="S43" i="4" s="1"/>
  <c r="Q43" i="4"/>
  <c r="R46" i="4"/>
  <c r="S46" i="4" s="1"/>
  <c r="R44" i="4"/>
  <c r="S44" i="4" s="1"/>
  <c r="Q47" i="4"/>
  <c r="D73" i="4"/>
  <c r="D72" i="4"/>
  <c r="D69" i="4"/>
  <c r="D70" i="4"/>
  <c r="R57" i="4"/>
  <c r="S57" i="4" s="1"/>
  <c r="R55" i="4"/>
  <c r="S55" i="4" s="1"/>
  <c r="Q55" i="4"/>
  <c r="R58" i="4"/>
  <c r="S58" i="4" s="1"/>
  <c r="R56" i="4"/>
  <c r="S56" i="4" s="1"/>
  <c r="Q59" i="4"/>
  <c r="R11" i="4"/>
  <c r="S11" i="4" s="1"/>
  <c r="R14" i="4"/>
  <c r="S14" i="4" s="1"/>
  <c r="R12" i="4"/>
  <c r="S12" i="4" s="1"/>
  <c r="R13" i="4"/>
  <c r="S13" i="4" s="1"/>
  <c r="E5" i="4"/>
  <c r="Q15" i="4"/>
  <c r="R33" i="4"/>
  <c r="S33" i="4" s="1"/>
  <c r="R31" i="4"/>
  <c r="S31" i="4" s="1"/>
  <c r="R34" i="4"/>
  <c r="S34" i="4" s="1"/>
  <c r="R32" i="4"/>
  <c r="S32" i="4" s="1"/>
  <c r="D71" i="4"/>
  <c r="R5" i="4"/>
  <c r="S5" i="4" s="1"/>
  <c r="R3" i="4"/>
  <c r="S3" i="4" s="1"/>
  <c r="R6" i="4"/>
  <c r="S6" i="4" s="1"/>
  <c r="R4" i="4"/>
  <c r="S4" i="4" s="1"/>
  <c r="Q35" i="4"/>
  <c r="P3" i="3"/>
  <c r="R38" i="3"/>
  <c r="S38" i="3" s="1"/>
  <c r="R37" i="3"/>
  <c r="S37" i="3" s="1"/>
  <c r="P15" i="3"/>
  <c r="P43" i="3"/>
  <c r="R46" i="3" s="1"/>
  <c r="S46" i="3" s="1"/>
  <c r="P7" i="3"/>
  <c r="R9" i="3" s="1"/>
  <c r="S9" i="3" s="1"/>
  <c r="P51" i="3"/>
  <c r="R53" i="3" s="1"/>
  <c r="S53" i="3" s="1"/>
  <c r="P31" i="3"/>
  <c r="R34" i="3" s="1"/>
  <c r="S34" i="3" s="1"/>
  <c r="P55" i="3"/>
  <c r="R58" i="3" s="1"/>
  <c r="S58" i="3" s="1"/>
  <c r="R65" i="3"/>
  <c r="S65" i="3" s="1"/>
  <c r="R64" i="3"/>
  <c r="S64" i="3" s="1"/>
  <c r="R66" i="3"/>
  <c r="S66" i="3" s="1"/>
  <c r="R11" i="3"/>
  <c r="S11" i="3" s="1"/>
  <c r="R12" i="3"/>
  <c r="S12" i="3" s="1"/>
  <c r="D72" i="3"/>
  <c r="D69" i="3"/>
  <c r="E5" i="3"/>
  <c r="D71" i="3"/>
  <c r="D70" i="3"/>
  <c r="C72" i="1"/>
  <c r="C71" i="1"/>
  <c r="C70" i="1"/>
  <c r="C69" i="1"/>
  <c r="E9" i="5" l="1"/>
  <c r="R28" i="4"/>
  <c r="S28" i="4" s="1"/>
  <c r="Q31" i="4"/>
  <c r="R30" i="4"/>
  <c r="S30" i="4" s="1"/>
  <c r="R27" i="4"/>
  <c r="S27" i="4" s="1"/>
  <c r="Q27" i="4"/>
  <c r="R26" i="4"/>
  <c r="S26" i="4" s="1"/>
  <c r="Q23" i="4"/>
  <c r="R25" i="4"/>
  <c r="S25" i="4" s="1"/>
  <c r="R24" i="4"/>
  <c r="S24" i="4" s="1"/>
  <c r="R59" i="3"/>
  <c r="S59" i="3" s="1"/>
  <c r="R57" i="3"/>
  <c r="S57" i="3" s="1"/>
  <c r="R54" i="3"/>
  <c r="S54" i="3" s="1"/>
  <c r="Q55" i="3"/>
  <c r="R47" i="3"/>
  <c r="S47" i="3" s="1"/>
  <c r="Q51" i="3"/>
  <c r="R51" i="3"/>
  <c r="S51" i="3" s="1"/>
  <c r="R21" i="3"/>
  <c r="S21" i="3" s="1"/>
  <c r="R48" i="3"/>
  <c r="S48" i="3" s="1"/>
  <c r="R49" i="3"/>
  <c r="S49" i="3" s="1"/>
  <c r="R52" i="3"/>
  <c r="S52" i="3" s="1"/>
  <c r="R62" i="3"/>
  <c r="S62" i="3" s="1"/>
  <c r="R60" i="3"/>
  <c r="S60" i="3" s="1"/>
  <c r="Q63" i="3"/>
  <c r="E6" i="1"/>
  <c r="R43" i="3"/>
  <c r="S43" i="3" s="1"/>
  <c r="R44" i="3"/>
  <c r="S44" i="3" s="1"/>
  <c r="Q47" i="3"/>
  <c r="R45" i="3"/>
  <c r="S45" i="3" s="1"/>
  <c r="R40" i="3"/>
  <c r="S40" i="3" s="1"/>
  <c r="R39" i="3"/>
  <c r="S39" i="3" s="1"/>
  <c r="Q43" i="3"/>
  <c r="R42" i="3"/>
  <c r="S42" i="3" s="1"/>
  <c r="R41" i="3"/>
  <c r="S41" i="3" s="1"/>
  <c r="Q35" i="3"/>
  <c r="R33" i="3"/>
  <c r="S33" i="3" s="1"/>
  <c r="R32" i="3"/>
  <c r="S32" i="3" s="1"/>
  <c r="R31" i="3"/>
  <c r="S31" i="3" s="1"/>
  <c r="R30" i="3"/>
  <c r="S30" i="3" s="1"/>
  <c r="Q31" i="3"/>
  <c r="R29" i="3"/>
  <c r="S29" i="3" s="1"/>
  <c r="R28" i="3"/>
  <c r="S28" i="3" s="1"/>
  <c r="R23" i="3"/>
  <c r="S23" i="3" s="1"/>
  <c r="R25" i="3"/>
  <c r="S25" i="3" s="1"/>
  <c r="Q27" i="3"/>
  <c r="R26" i="3"/>
  <c r="S26" i="3" s="1"/>
  <c r="R22" i="3"/>
  <c r="S22" i="3" s="1"/>
  <c r="R19" i="3"/>
  <c r="S19" i="3" s="1"/>
  <c r="R20" i="3"/>
  <c r="S20" i="3" s="1"/>
  <c r="Q23" i="3"/>
  <c r="Q19" i="3"/>
  <c r="Q15" i="3"/>
  <c r="R14" i="3"/>
  <c r="S14" i="3" s="1"/>
  <c r="Q7" i="4"/>
  <c r="R7" i="4"/>
  <c r="S7" i="4" s="1"/>
  <c r="R10" i="4"/>
  <c r="S10" i="4" s="1"/>
  <c r="R8" i="4"/>
  <c r="S8" i="4" s="1"/>
  <c r="Q11" i="4"/>
  <c r="E6" i="4"/>
  <c r="Q11" i="3"/>
  <c r="R8" i="3"/>
  <c r="S8" i="3" s="1"/>
  <c r="R7" i="3"/>
  <c r="S7" i="3" s="1"/>
  <c r="Q7" i="3"/>
  <c r="R10" i="3"/>
  <c r="S10" i="3" s="1"/>
  <c r="R3" i="3"/>
  <c r="S3" i="3" s="1"/>
  <c r="R5" i="3"/>
  <c r="S5" i="3" s="1"/>
  <c r="R6" i="3"/>
  <c r="S6" i="3" s="1"/>
  <c r="R4" i="3"/>
  <c r="S4" i="3" s="1"/>
  <c r="R15" i="3"/>
  <c r="S15" i="3" s="1"/>
  <c r="R16" i="3"/>
  <c r="S16" i="3" s="1"/>
  <c r="R17" i="3"/>
  <c r="S17" i="3" s="1"/>
  <c r="R18" i="3"/>
  <c r="S18" i="3" s="1"/>
  <c r="R56" i="3"/>
  <c r="S56" i="3" s="1"/>
  <c r="R55" i="3"/>
  <c r="S55" i="3" s="1"/>
  <c r="Q59" i="3"/>
  <c r="E6" i="3"/>
  <c r="C73" i="1"/>
  <c r="D73" i="1" s="1"/>
  <c r="B20" i="2"/>
  <c r="B16" i="2"/>
  <c r="B12" i="2"/>
  <c r="A19" i="1"/>
  <c r="A35" i="1" s="1"/>
  <c r="A51" i="1" s="1"/>
  <c r="B7" i="1"/>
  <c r="B11" i="1" s="1"/>
  <c r="B15" i="1" s="1"/>
  <c r="B19" i="1" s="1"/>
  <c r="B23" i="1" s="1"/>
  <c r="B27" i="1" s="1"/>
  <c r="B31" i="1" s="1"/>
  <c r="B35" i="1" s="1"/>
  <c r="B39" i="1" s="1"/>
  <c r="B43" i="1" s="1"/>
  <c r="B47" i="1" s="1"/>
  <c r="B51" i="1" s="1"/>
  <c r="B55" i="1" s="1"/>
  <c r="B59" i="1" s="1"/>
  <c r="B63" i="1" s="1"/>
  <c r="U61" i="1"/>
  <c r="W61" i="1"/>
  <c r="X61" i="1"/>
  <c r="E10" i="5" l="1"/>
  <c r="E7" i="1"/>
  <c r="E7" i="4"/>
  <c r="E7" i="3"/>
  <c r="D72" i="1"/>
  <c r="D69" i="1"/>
  <c r="D70" i="1"/>
  <c r="D71" i="1"/>
  <c r="E11" i="5" l="1"/>
  <c r="E8" i="1"/>
  <c r="E8" i="4"/>
  <c r="E8" i="3"/>
  <c r="W26" i="1"/>
  <c r="X26" i="1"/>
  <c r="U26" i="1"/>
  <c r="U25" i="1"/>
  <c r="W25" i="1"/>
  <c r="X25" i="1"/>
  <c r="U24" i="1"/>
  <c r="W24" i="1"/>
  <c r="X24" i="1"/>
  <c r="E12" i="5" l="1"/>
  <c r="E9" i="1"/>
  <c r="E9" i="4"/>
  <c r="E9" i="3"/>
  <c r="W50" i="1"/>
  <c r="X50" i="1"/>
  <c r="U50" i="1"/>
  <c r="W49" i="1"/>
  <c r="X49" i="1"/>
  <c r="E13" i="5" l="1"/>
  <c r="E10" i="1"/>
  <c r="E10" i="4"/>
  <c r="E10" i="3"/>
  <c r="U22" i="1"/>
  <c r="W22" i="1"/>
  <c r="X22" i="1"/>
  <c r="E14" i="5" l="1"/>
  <c r="E11" i="1"/>
  <c r="E11" i="4"/>
  <c r="E11" i="3"/>
  <c r="W13" i="1"/>
  <c r="X13" i="1"/>
  <c r="U13" i="1"/>
  <c r="E15" i="5" l="1"/>
  <c r="E12" i="1"/>
  <c r="E12" i="4"/>
  <c r="E12" i="3"/>
  <c r="X4" i="1"/>
  <c r="X5" i="1"/>
  <c r="X6" i="1"/>
  <c r="X7" i="1"/>
  <c r="X8" i="1"/>
  <c r="X9" i="1"/>
  <c r="X10" i="1"/>
  <c r="X11" i="1"/>
  <c r="X12" i="1"/>
  <c r="X14" i="1"/>
  <c r="X15" i="1"/>
  <c r="X16" i="1"/>
  <c r="X17" i="1"/>
  <c r="X18" i="1"/>
  <c r="X19" i="1"/>
  <c r="X20" i="1"/>
  <c r="X21" i="1"/>
  <c r="X23" i="1"/>
  <c r="Z23" i="1" s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51" i="1"/>
  <c r="X52" i="1"/>
  <c r="X53" i="1"/>
  <c r="X54" i="1"/>
  <c r="X55" i="1"/>
  <c r="X56" i="1"/>
  <c r="X57" i="1"/>
  <c r="X58" i="1"/>
  <c r="X59" i="1"/>
  <c r="X60" i="1"/>
  <c r="X62" i="1"/>
  <c r="X63" i="1"/>
  <c r="X64" i="1"/>
  <c r="X65" i="1"/>
  <c r="X66" i="1"/>
  <c r="W4" i="1"/>
  <c r="W5" i="1"/>
  <c r="W6" i="1"/>
  <c r="W7" i="1"/>
  <c r="W8" i="1"/>
  <c r="W9" i="1"/>
  <c r="W10" i="1"/>
  <c r="W11" i="1"/>
  <c r="W12" i="1"/>
  <c r="W14" i="1"/>
  <c r="W15" i="1"/>
  <c r="W16" i="1"/>
  <c r="W17" i="1"/>
  <c r="W18" i="1"/>
  <c r="W19" i="1"/>
  <c r="W20" i="1"/>
  <c r="W21" i="1"/>
  <c r="W23" i="1"/>
  <c r="Y23" i="1" s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51" i="1"/>
  <c r="W52" i="1"/>
  <c r="W53" i="1"/>
  <c r="W54" i="1"/>
  <c r="W55" i="1"/>
  <c r="W56" i="1"/>
  <c r="W57" i="1"/>
  <c r="W58" i="1"/>
  <c r="W59" i="1"/>
  <c r="W60" i="1"/>
  <c r="W62" i="1"/>
  <c r="W63" i="1"/>
  <c r="W64" i="1"/>
  <c r="W65" i="1"/>
  <c r="W66" i="1"/>
  <c r="U66" i="1"/>
  <c r="U65" i="1"/>
  <c r="U64" i="1"/>
  <c r="U63" i="1"/>
  <c r="U62" i="1"/>
  <c r="U60" i="1"/>
  <c r="U59" i="1"/>
  <c r="U58" i="1"/>
  <c r="U57" i="1"/>
  <c r="U56" i="1"/>
  <c r="U55" i="1"/>
  <c r="U54" i="1"/>
  <c r="U53" i="1"/>
  <c r="U52" i="1"/>
  <c r="U51" i="1"/>
  <c r="U49" i="1"/>
  <c r="U48" i="1"/>
  <c r="J82" i="1"/>
  <c r="M82" i="1" s="1"/>
  <c r="J81" i="1"/>
  <c r="N81" i="1" s="1"/>
  <c r="J80" i="1"/>
  <c r="M80" i="1" s="1"/>
  <c r="J79" i="1"/>
  <c r="M79" i="1" s="1"/>
  <c r="U47" i="1"/>
  <c r="U46" i="1"/>
  <c r="U45" i="1"/>
  <c r="E16" i="5" l="1"/>
  <c r="E13" i="1"/>
  <c r="E13" i="4"/>
  <c r="E13" i="3"/>
  <c r="Z7" i="1"/>
  <c r="Y47" i="1"/>
  <c r="Y7" i="1"/>
  <c r="Y43" i="1"/>
  <c r="Y39" i="1"/>
  <c r="Y35" i="1"/>
  <c r="Y31" i="1"/>
  <c r="Y27" i="1"/>
  <c r="Y19" i="1"/>
  <c r="Y15" i="1"/>
  <c r="Z59" i="1"/>
  <c r="Z55" i="1"/>
  <c r="AA23" i="1"/>
  <c r="Y59" i="1"/>
  <c r="Y55" i="1"/>
  <c r="Y51" i="1"/>
  <c r="Z63" i="1"/>
  <c r="Z11" i="1"/>
  <c r="Y63" i="1"/>
  <c r="Y11" i="1"/>
  <c r="Z47" i="1"/>
  <c r="Z43" i="1"/>
  <c r="Z39" i="1"/>
  <c r="AA39" i="1" s="1"/>
  <c r="Z35" i="1"/>
  <c r="Z31" i="1"/>
  <c r="Z27" i="1"/>
  <c r="Z19" i="1"/>
  <c r="AA19" i="1" s="1"/>
  <c r="Z15" i="1"/>
  <c r="Z51" i="1"/>
  <c r="N79" i="1"/>
  <c r="M81" i="1"/>
  <c r="N82" i="1"/>
  <c r="N80" i="1"/>
  <c r="X3" i="1"/>
  <c r="W3" i="1"/>
  <c r="U44" i="1"/>
  <c r="U43" i="1"/>
  <c r="U42" i="1"/>
  <c r="U41" i="1"/>
  <c r="U4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E17" i="5" l="1"/>
  <c r="AA51" i="1"/>
  <c r="E14" i="1"/>
  <c r="E14" i="4"/>
  <c r="E14" i="3"/>
  <c r="AA15" i="1"/>
  <c r="AA31" i="1"/>
  <c r="AC34" i="1" s="1"/>
  <c r="AD34" i="1" s="1"/>
  <c r="AA47" i="1"/>
  <c r="AC48" i="1" s="1"/>
  <c r="AD48" i="1" s="1"/>
  <c r="AC17" i="1"/>
  <c r="AD17" i="1" s="1"/>
  <c r="AC16" i="1"/>
  <c r="AD16" i="1" s="1"/>
  <c r="AC18" i="1"/>
  <c r="AD18" i="1" s="1"/>
  <c r="AC15" i="1"/>
  <c r="AD15" i="1" s="1"/>
  <c r="D11" i="2"/>
  <c r="AB19" i="1"/>
  <c r="AC20" i="1"/>
  <c r="AD20" i="1" s="1"/>
  <c r="D12" i="2"/>
  <c r="AC22" i="1"/>
  <c r="AD22" i="1" s="1"/>
  <c r="AC19" i="1"/>
  <c r="AD19" i="1" s="1"/>
  <c r="AC21" i="1"/>
  <c r="AD21" i="1" s="1"/>
  <c r="AC33" i="1"/>
  <c r="AD33" i="1" s="1"/>
  <c r="AC32" i="1"/>
  <c r="AD32" i="1" s="1"/>
  <c r="AC31" i="1"/>
  <c r="AD31" i="1" s="1"/>
  <c r="D15" i="2"/>
  <c r="AC49" i="1"/>
  <c r="AD49" i="1" s="1"/>
  <c r="AC47" i="1"/>
  <c r="AD47" i="1" s="1"/>
  <c r="D19" i="2"/>
  <c r="AC23" i="1"/>
  <c r="AD23" i="1" s="1"/>
  <c r="D13" i="2"/>
  <c r="AC26" i="1"/>
  <c r="AD26" i="1" s="1"/>
  <c r="AC25" i="1"/>
  <c r="AD25" i="1" s="1"/>
  <c r="AB23" i="1"/>
  <c r="AC24" i="1"/>
  <c r="AD24" i="1" s="1"/>
  <c r="AB51" i="1"/>
  <c r="E20" i="2" s="1"/>
  <c r="AC53" i="1"/>
  <c r="AD53" i="1" s="1"/>
  <c r="AC52" i="1"/>
  <c r="AD52" i="1" s="1"/>
  <c r="D20" i="2"/>
  <c r="AC51" i="1"/>
  <c r="AD51" i="1" s="1"/>
  <c r="AC54" i="1"/>
  <c r="AD54" i="1" s="1"/>
  <c r="AA35" i="1"/>
  <c r="AB39" i="1" s="1"/>
  <c r="E17" i="2" s="1"/>
  <c r="AC41" i="1"/>
  <c r="AD41" i="1" s="1"/>
  <c r="D17" i="2"/>
  <c r="AC40" i="1"/>
  <c r="AD40" i="1" s="1"/>
  <c r="AC39" i="1"/>
  <c r="AD39" i="1" s="1"/>
  <c r="AC42" i="1"/>
  <c r="AD42" i="1" s="1"/>
  <c r="AA27" i="1"/>
  <c r="AA7" i="1"/>
  <c r="AA55" i="1"/>
  <c r="AA43" i="1"/>
  <c r="AB47" i="1" s="1"/>
  <c r="E19" i="2" s="1"/>
  <c r="AA11" i="1"/>
  <c r="AA59" i="1"/>
  <c r="AA63" i="1"/>
  <c r="Z3" i="1"/>
  <c r="Y3" i="1"/>
  <c r="AA3" i="1" s="1"/>
  <c r="U23" i="1"/>
  <c r="U21" i="1"/>
  <c r="U20" i="1"/>
  <c r="U19" i="1"/>
  <c r="U18" i="1"/>
  <c r="U17" i="1"/>
  <c r="U16" i="1"/>
  <c r="U15" i="1"/>
  <c r="U14" i="1"/>
  <c r="U12" i="1"/>
  <c r="U11" i="1"/>
  <c r="E18" i="5" l="1"/>
  <c r="AC50" i="1"/>
  <c r="AD50" i="1" s="1"/>
  <c r="E13" i="2"/>
  <c r="E12" i="2"/>
  <c r="E15" i="1"/>
  <c r="E15" i="4"/>
  <c r="E15" i="3"/>
  <c r="AC4" i="1"/>
  <c r="AD4" i="1" s="1"/>
  <c r="AC3" i="1"/>
  <c r="AD3" i="1" s="1"/>
  <c r="D8" i="2"/>
  <c r="AC6" i="1"/>
  <c r="AD6" i="1" s="1"/>
  <c r="AC5" i="1"/>
  <c r="AD5" i="1" s="1"/>
  <c r="D14" i="2"/>
  <c r="AC30" i="1"/>
  <c r="AD30" i="1" s="1"/>
  <c r="AC27" i="1"/>
  <c r="AD27" i="1" s="1"/>
  <c r="AC29" i="1"/>
  <c r="AD29" i="1" s="1"/>
  <c r="AB27" i="1"/>
  <c r="E14" i="2" s="1"/>
  <c r="AC28" i="1"/>
  <c r="AD28" i="1" s="1"/>
  <c r="D18" i="2"/>
  <c r="AC45" i="1"/>
  <c r="AD45" i="1" s="1"/>
  <c r="AC44" i="1"/>
  <c r="AD44" i="1" s="1"/>
  <c r="AB43" i="1"/>
  <c r="E18" i="2" s="1"/>
  <c r="AC43" i="1"/>
  <c r="AD43" i="1" s="1"/>
  <c r="AC46" i="1"/>
  <c r="AD46" i="1" s="1"/>
  <c r="D10" i="2"/>
  <c r="AC13" i="1"/>
  <c r="AD13" i="1" s="1"/>
  <c r="AC12" i="1"/>
  <c r="AD12" i="1" s="1"/>
  <c r="AB11" i="1"/>
  <c r="E10" i="2" s="1"/>
  <c r="AC11" i="1"/>
  <c r="AD11" i="1" s="1"/>
  <c r="AC14" i="1"/>
  <c r="AD14" i="1" s="1"/>
  <c r="AC63" i="1"/>
  <c r="AD63" i="1" s="1"/>
  <c r="AB63" i="1"/>
  <c r="E23" i="2" s="1"/>
  <c r="AC66" i="1"/>
  <c r="AD66" i="1" s="1"/>
  <c r="AC65" i="1"/>
  <c r="AD65" i="1" s="1"/>
  <c r="D23" i="2"/>
  <c r="AC64" i="1"/>
  <c r="AD64" i="1" s="1"/>
  <c r="AC57" i="1"/>
  <c r="AD57" i="1" s="1"/>
  <c r="D21" i="2"/>
  <c r="AC56" i="1"/>
  <c r="AD56" i="1" s="1"/>
  <c r="AC55" i="1"/>
  <c r="AD55" i="1" s="1"/>
  <c r="AB55" i="1"/>
  <c r="E21" i="2" s="1"/>
  <c r="AC58" i="1"/>
  <c r="AD58" i="1" s="1"/>
  <c r="AB31" i="1"/>
  <c r="E15" i="2" s="1"/>
  <c r="AB15" i="1"/>
  <c r="E11" i="2" s="1"/>
  <c r="D22" i="2"/>
  <c r="AC60" i="1"/>
  <c r="AD60" i="1" s="1"/>
  <c r="AB59" i="1"/>
  <c r="E22" i="2" s="1"/>
  <c r="AC62" i="1"/>
  <c r="AD62" i="1" s="1"/>
  <c r="AC59" i="1"/>
  <c r="AD59" i="1" s="1"/>
  <c r="AC61" i="1"/>
  <c r="AD61" i="1" s="1"/>
  <c r="AC9" i="1"/>
  <c r="AD9" i="1" s="1"/>
  <c r="D9" i="2"/>
  <c r="AC8" i="1"/>
  <c r="AD8" i="1" s="1"/>
  <c r="AC7" i="1"/>
  <c r="AD7" i="1" s="1"/>
  <c r="AB7" i="1"/>
  <c r="E9" i="2" s="1"/>
  <c r="AC10" i="1"/>
  <c r="AD10" i="1" s="1"/>
  <c r="AB35" i="1"/>
  <c r="E16" i="2" s="1"/>
  <c r="AC37" i="1"/>
  <c r="AD37" i="1" s="1"/>
  <c r="AC36" i="1"/>
  <c r="AD36" i="1" s="1"/>
  <c r="D16" i="2"/>
  <c r="AC35" i="1"/>
  <c r="AD35" i="1" s="1"/>
  <c r="AC38" i="1"/>
  <c r="AD38" i="1" s="1"/>
  <c r="U4" i="1"/>
  <c r="U5" i="1"/>
  <c r="U6" i="1"/>
  <c r="U7" i="1"/>
  <c r="U8" i="1"/>
  <c r="U9" i="1"/>
  <c r="U10" i="1"/>
  <c r="U3" i="1"/>
  <c r="E19" i="5" l="1"/>
  <c r="E16" i="1"/>
  <c r="E16" i="4"/>
  <c r="E16" i="3"/>
  <c r="E20" i="5" l="1"/>
  <c r="E17" i="1"/>
  <c r="E17" i="4"/>
  <c r="E17" i="3"/>
  <c r="E21" i="5" l="1"/>
  <c r="E18" i="1"/>
  <c r="E18" i="4"/>
  <c r="E18" i="3"/>
  <c r="E22" i="5" l="1"/>
  <c r="E19" i="1"/>
  <c r="E19" i="4"/>
  <c r="E19" i="3"/>
  <c r="E23" i="5" l="1"/>
  <c r="E20" i="1"/>
  <c r="E20" i="4"/>
  <c r="E20" i="3"/>
  <c r="E24" i="5" l="1"/>
  <c r="E21" i="1"/>
  <c r="E21" i="4"/>
  <c r="E21" i="3"/>
  <c r="E25" i="5" l="1"/>
  <c r="E22" i="1"/>
  <c r="E22" i="4"/>
  <c r="E22" i="3"/>
  <c r="E26" i="5" l="1"/>
  <c r="E23" i="1"/>
  <c r="E23" i="4"/>
  <c r="E23" i="3"/>
  <c r="E27" i="5" l="1"/>
  <c r="E24" i="1"/>
  <c r="E24" i="4"/>
  <c r="E24" i="3"/>
  <c r="E28" i="5" l="1"/>
  <c r="E25" i="1"/>
  <c r="E25" i="4"/>
  <c r="E25" i="3"/>
  <c r="E29" i="5" l="1"/>
  <c r="E26" i="1"/>
  <c r="E26" i="4"/>
  <c r="E26" i="3"/>
  <c r="E30" i="5" l="1"/>
  <c r="E27" i="1"/>
  <c r="E27" i="4"/>
  <c r="E27" i="3"/>
  <c r="E31" i="5" l="1"/>
  <c r="E28" i="1"/>
  <c r="E28" i="4"/>
  <c r="E28" i="3"/>
  <c r="E32" i="5" l="1"/>
  <c r="E29" i="1"/>
  <c r="E29" i="4"/>
  <c r="E29" i="3"/>
  <c r="E33" i="5" l="1"/>
  <c r="E30" i="1"/>
  <c r="E30" i="4"/>
  <c r="E30" i="3"/>
  <c r="E34" i="5" l="1"/>
  <c r="E31" i="1"/>
  <c r="E31" i="4"/>
  <c r="E31" i="3"/>
  <c r="E35" i="5" l="1"/>
  <c r="E32" i="1"/>
  <c r="E32" i="4"/>
  <c r="E32" i="3"/>
  <c r="E36" i="5" l="1"/>
  <c r="E33" i="1"/>
  <c r="E33" i="4"/>
  <c r="E33" i="3"/>
  <c r="E37" i="5" l="1"/>
  <c r="E34" i="1"/>
  <c r="E34" i="4"/>
  <c r="E34" i="3"/>
  <c r="E38" i="5" l="1"/>
  <c r="E35" i="1"/>
  <c r="E35" i="4"/>
  <c r="E35" i="3"/>
  <c r="E39" i="5" l="1"/>
  <c r="E36" i="1"/>
  <c r="E36" i="4"/>
  <c r="E36" i="3"/>
  <c r="E40" i="5" l="1"/>
  <c r="E37" i="1"/>
  <c r="E37" i="4"/>
  <c r="E37" i="3"/>
  <c r="E41" i="5" l="1"/>
  <c r="E38" i="1"/>
  <c r="E38" i="4"/>
  <c r="E38" i="3"/>
  <c r="E42" i="5" l="1"/>
  <c r="E39" i="1"/>
  <c r="E39" i="4"/>
  <c r="E39" i="3"/>
  <c r="E43" i="5" l="1"/>
  <c r="E40" i="1"/>
  <c r="E40" i="4"/>
  <c r="E40" i="3"/>
  <c r="E44" i="5" l="1"/>
  <c r="E41" i="1"/>
  <c r="E41" i="4"/>
  <c r="E41" i="3"/>
  <c r="E45" i="5" l="1"/>
  <c r="E42" i="1"/>
  <c r="E42" i="4"/>
  <c r="E42" i="3"/>
  <c r="E46" i="5" l="1"/>
  <c r="E43" i="1"/>
  <c r="E43" i="4"/>
  <c r="E43" i="3"/>
  <c r="E47" i="5" l="1"/>
  <c r="E44" i="1"/>
  <c r="E44" i="4"/>
  <c r="E44" i="3"/>
  <c r="E48" i="5" l="1"/>
  <c r="E45" i="1"/>
  <c r="E45" i="4"/>
  <c r="E45" i="3"/>
  <c r="E49" i="5" l="1"/>
  <c r="E46" i="1"/>
  <c r="E46" i="4"/>
  <c r="E46" i="3"/>
  <c r="E50" i="5" l="1"/>
  <c r="E47" i="1"/>
  <c r="E47" i="4"/>
  <c r="E47" i="3"/>
  <c r="E51" i="5" l="1"/>
  <c r="E48" i="1"/>
  <c r="E48" i="4"/>
  <c r="E48" i="3"/>
  <c r="E52" i="5" l="1"/>
  <c r="E49" i="1"/>
  <c r="E49" i="4"/>
  <c r="E49" i="3"/>
  <c r="E53" i="5" l="1"/>
  <c r="E50" i="1"/>
  <c r="E50" i="4"/>
  <c r="E50" i="3"/>
  <c r="E54" i="5" l="1"/>
  <c r="E51" i="1"/>
  <c r="E51" i="4"/>
  <c r="E51" i="3"/>
  <c r="E55" i="5" l="1"/>
  <c r="E52" i="1"/>
  <c r="E52" i="4"/>
  <c r="E52" i="3"/>
  <c r="E56" i="5" l="1"/>
  <c r="E53" i="1"/>
  <c r="E53" i="4"/>
  <c r="E53" i="3"/>
  <c r="E57" i="5" l="1"/>
  <c r="E54" i="1"/>
  <c r="E54" i="4"/>
  <c r="E54" i="3"/>
  <c r="E58" i="5" l="1"/>
  <c r="E55" i="1"/>
  <c r="E55" i="4"/>
  <c r="E55" i="3"/>
  <c r="E59" i="5" l="1"/>
  <c r="E56" i="1"/>
  <c r="E56" i="4"/>
  <c r="E56" i="3"/>
  <c r="E60" i="5" l="1"/>
  <c r="E57" i="1"/>
  <c r="E57" i="4"/>
  <c r="E57" i="3"/>
  <c r="E61" i="5" l="1"/>
  <c r="E58" i="1"/>
  <c r="E58" i="4"/>
  <c r="E58" i="3"/>
  <c r="E62" i="5" l="1"/>
  <c r="E59" i="1"/>
  <c r="E59" i="4"/>
  <c r="E59" i="3"/>
  <c r="E63" i="5" l="1"/>
  <c r="E60" i="1"/>
  <c r="E60" i="4"/>
  <c r="E60" i="3"/>
  <c r="E64" i="5" l="1"/>
  <c r="E61" i="1"/>
  <c r="E61" i="4"/>
  <c r="E61" i="3"/>
  <c r="E65" i="5" l="1"/>
  <c r="E62" i="1"/>
  <c r="E62" i="4"/>
  <c r="E62" i="3"/>
  <c r="E66" i="5" l="1"/>
  <c r="F65" i="5" s="1"/>
  <c r="E63" i="1"/>
  <c r="E63" i="4"/>
  <c r="E63" i="3"/>
  <c r="F66" i="5" l="1"/>
  <c r="F4" i="5"/>
  <c r="F5" i="5"/>
  <c r="F3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E64" i="1"/>
  <c r="E64" i="4"/>
  <c r="E64" i="3"/>
  <c r="E65" i="1" l="1"/>
  <c r="E65" i="4"/>
  <c r="E65" i="3"/>
  <c r="E66" i="1" l="1"/>
  <c r="F65" i="1"/>
  <c r="E66" i="4"/>
  <c r="F65" i="4" s="1"/>
  <c r="E66" i="3"/>
  <c r="F65" i="3" s="1"/>
  <c r="F66" i="1" l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6" i="4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6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E4" i="6"/>
  <c r="E5" i="6" l="1"/>
  <c r="E6" i="6" l="1"/>
  <c r="V3" i="6" l="1"/>
  <c r="E7" i="6"/>
  <c r="E8" i="6" l="1"/>
  <c r="V32" i="6"/>
  <c r="V21" i="6"/>
  <c r="V9" i="6"/>
  <c r="V80" i="6"/>
  <c r="V64" i="6"/>
  <c r="V43" i="6"/>
  <c r="V89" i="6"/>
  <c r="V37" i="6"/>
  <c r="V13" i="6"/>
  <c r="V26" i="6"/>
  <c r="V68" i="6"/>
  <c r="V74" i="6"/>
  <c r="V54" i="6"/>
  <c r="V17" i="6"/>
  <c r="V49" i="6"/>
  <c r="E9" i="6" l="1"/>
  <c r="E10" i="6" l="1"/>
  <c r="E11" i="6" l="1"/>
  <c r="E12" i="6" l="1"/>
  <c r="E13" i="6" l="1"/>
  <c r="E14" i="6" l="1"/>
  <c r="E15" i="6" l="1"/>
  <c r="E16" i="6" l="1"/>
  <c r="E17" i="6" l="1"/>
  <c r="E18" i="6" l="1"/>
  <c r="E19" i="6" l="1"/>
  <c r="E20" i="6" l="1"/>
  <c r="E21" i="6" l="1"/>
  <c r="E22" i="6" l="1"/>
  <c r="E23" i="6" l="1"/>
  <c r="E25" i="6" s="1"/>
  <c r="E26" i="6" l="1"/>
  <c r="E27" i="6" l="1"/>
  <c r="E28" i="6" l="1"/>
  <c r="E31" i="6" l="1"/>
  <c r="E32" i="6" l="1"/>
  <c r="E33" i="6" l="1"/>
  <c r="E34" i="6"/>
  <c r="E35" i="6" l="1"/>
  <c r="E36" i="6" l="1"/>
  <c r="E37" i="6" l="1"/>
  <c r="E38" i="6" s="1"/>
  <c r="E40" i="6" l="1"/>
  <c r="E41" i="6" l="1"/>
  <c r="E42" i="6" l="1"/>
  <c r="E43" i="6" l="1"/>
  <c r="E44" i="6" s="1"/>
  <c r="E45" i="6" l="1"/>
  <c r="E46" i="6" l="1"/>
  <c r="E47" i="6" l="1"/>
  <c r="E48" i="6" s="1"/>
  <c r="E49" i="6" l="1"/>
  <c r="E51" i="6" l="1"/>
  <c r="E52" i="6" l="1"/>
  <c r="E53" i="6" l="1"/>
  <c r="E54" i="6" l="1"/>
  <c r="E55" i="6" s="1"/>
  <c r="E57" i="6" l="1"/>
  <c r="E59" i="6" s="1"/>
  <c r="E58" i="6" l="1"/>
  <c r="E61" i="6" l="1"/>
  <c r="E64" i="6" l="1"/>
  <c r="E63" i="6"/>
  <c r="E65" i="6" s="1"/>
  <c r="E66" i="6" l="1"/>
  <c r="E67" i="6" l="1"/>
  <c r="E68" i="6" l="1"/>
  <c r="E69" i="6" s="1"/>
  <c r="E71" i="6" l="1"/>
  <c r="E72" i="6" l="1"/>
  <c r="E73" i="6" l="1"/>
  <c r="E74" i="6" l="1"/>
  <c r="E75" i="6" s="1"/>
  <c r="E77" i="6" l="1"/>
  <c r="E78" i="6" l="1"/>
  <c r="E79" i="6" l="1"/>
  <c r="E84" i="6" s="1"/>
  <c r="E80" i="6" l="1"/>
  <c r="E81" i="6" l="1"/>
  <c r="E85" i="6"/>
  <c r="E82" i="6" l="1"/>
  <c r="E83" i="6" s="1"/>
  <c r="E87" i="6" s="1"/>
  <c r="E86" i="6" l="1"/>
  <c r="E88" i="6" l="1"/>
  <c r="E89" i="6" s="1"/>
  <c r="E90" i="6" l="1"/>
  <c r="E91" i="6"/>
  <c r="F90" i="6" s="1"/>
  <c r="F84" i="6" l="1"/>
  <c r="F87" i="6"/>
  <c r="F81" i="6"/>
  <c r="F82" i="6"/>
  <c r="F83" i="6"/>
  <c r="F75" i="6"/>
  <c r="F76" i="6"/>
  <c r="F69" i="6"/>
  <c r="F70" i="6"/>
  <c r="F62" i="6"/>
  <c r="F63" i="6"/>
  <c r="F59" i="6"/>
  <c r="F60" i="6"/>
  <c r="F56" i="6"/>
  <c r="F25" i="6"/>
  <c r="F55" i="6"/>
  <c r="F50" i="6"/>
  <c r="F48" i="6"/>
  <c r="F39" i="6"/>
  <c r="F44" i="6"/>
  <c r="F33" i="6"/>
  <c r="F38" i="6"/>
  <c r="F91" i="6"/>
  <c r="F15" i="6"/>
  <c r="F22" i="6"/>
  <c r="F6" i="6"/>
  <c r="F16" i="6"/>
  <c r="F11" i="6"/>
  <c r="F18" i="6"/>
  <c r="F9" i="6"/>
  <c r="F12" i="6"/>
  <c r="F5" i="6"/>
  <c r="F23" i="6"/>
  <c r="F7" i="6"/>
  <c r="F14" i="6"/>
  <c r="F21" i="6"/>
  <c r="F8" i="6"/>
  <c r="F19" i="6"/>
  <c r="F10" i="6"/>
  <c r="F17" i="6"/>
  <c r="F20" i="6"/>
  <c r="F4" i="6"/>
  <c r="F13" i="6"/>
  <c r="F26" i="6"/>
  <c r="F27" i="6"/>
  <c r="F28" i="6"/>
  <c r="F3" i="6"/>
  <c r="F31" i="6"/>
  <c r="F32" i="6"/>
  <c r="F34" i="6"/>
  <c r="F35" i="6"/>
  <c r="F36" i="6"/>
  <c r="F37" i="6"/>
  <c r="F40" i="6"/>
  <c r="F41" i="6"/>
  <c r="F42" i="6"/>
  <c r="F43" i="6"/>
  <c r="F45" i="6"/>
  <c r="F46" i="6"/>
  <c r="F47" i="6"/>
  <c r="F49" i="6"/>
  <c r="F51" i="6"/>
  <c r="F52" i="6"/>
  <c r="F53" i="6"/>
  <c r="F54" i="6"/>
  <c r="F57" i="6"/>
  <c r="F58" i="6"/>
  <c r="F61" i="6"/>
  <c r="F64" i="6"/>
  <c r="F65" i="6"/>
  <c r="F66" i="6"/>
  <c r="F67" i="6"/>
  <c r="F68" i="6"/>
  <c r="F71" i="6"/>
  <c r="F72" i="6"/>
  <c r="F73" i="6"/>
  <c r="F74" i="6"/>
  <c r="F77" i="6"/>
  <c r="F78" i="6"/>
  <c r="F79" i="6"/>
  <c r="F80" i="6"/>
  <c r="F85" i="6"/>
  <c r="F86" i="6"/>
  <c r="F88" i="6"/>
  <c r="F89" i="6"/>
</calcChain>
</file>

<file path=xl/sharedStrings.xml><?xml version="1.0" encoding="utf-8"?>
<sst xmlns="http://schemas.openxmlformats.org/spreadsheetml/2006/main" count="332" uniqueCount="103">
  <si>
    <t>PE</t>
  </si>
  <si>
    <t>InA</t>
  </si>
  <si>
    <t>Damage Taken</t>
  </si>
  <si>
    <t>Attacker Bonus</t>
  </si>
  <si>
    <t>Combat Points</t>
  </si>
  <si>
    <t>Expedition Points</t>
  </si>
  <si>
    <t>Lower Bound</t>
  </si>
  <si>
    <t>Upper Bound</t>
  </si>
  <si>
    <t>Min</t>
  </si>
  <si>
    <t>Max</t>
  </si>
  <si>
    <t>Loss</t>
  </si>
  <si>
    <t>Enemies</t>
  </si>
  <si>
    <t>Killed</t>
  </si>
  <si>
    <t>Points</t>
  </si>
  <si>
    <t>ME/PME</t>
  </si>
  <si>
    <t>ME</t>
  </si>
  <si>
    <t>GE Points per Point of Damage</t>
  </si>
  <si>
    <t>Total</t>
  </si>
  <si>
    <t>Enemy Units</t>
  </si>
  <si>
    <t>Special</t>
  </si>
  <si>
    <t>Waves</t>
  </si>
  <si>
    <t>1 SB</t>
  </si>
  <si>
    <t>1 R</t>
  </si>
  <si>
    <t>1 C</t>
  </si>
  <si>
    <t>4 R</t>
  </si>
  <si>
    <t>2 R</t>
  </si>
  <si>
    <t>1R, 1C</t>
  </si>
  <si>
    <t>PME</t>
  </si>
  <si>
    <t>Lost</t>
  </si>
  <si>
    <t>7 R</t>
  </si>
  <si>
    <t>My Units</t>
  </si>
  <si>
    <t>Partial</t>
  </si>
  <si>
    <t>Damage to Enemy</t>
  </si>
  <si>
    <t>DMG Received</t>
  </si>
  <si>
    <t>7R</t>
  </si>
  <si>
    <t>1C</t>
  </si>
  <si>
    <t>Expedition Points / Unit</t>
  </si>
  <si>
    <t xml:space="preserve">Apparent Increase </t>
  </si>
  <si>
    <t>Avg.</t>
  </si>
  <si>
    <t>Prediction using Avg.</t>
  </si>
  <si>
    <t>% Error</t>
  </si>
  <si>
    <t>Encounter</t>
  </si>
  <si>
    <t>GE Level</t>
  </si>
  <si>
    <t>Segment</t>
  </si>
  <si>
    <t>Approximate Points/Enemy Unit</t>
  </si>
  <si>
    <t>Point Increase over Previous Segment</t>
  </si>
  <si>
    <t>-</t>
  </si>
  <si>
    <t>Progressive Era Point Summary</t>
  </si>
  <si>
    <t>Level 1</t>
  </si>
  <si>
    <t>Level 2</t>
  </si>
  <si>
    <t>Level 3</t>
  </si>
  <si>
    <t>Level 4</t>
  </si>
  <si>
    <t>% of Total</t>
  </si>
  <si>
    <t>Cumulative EP</t>
  </si>
  <si>
    <t>Cumulative % of Total</t>
  </si>
  <si>
    <t>Est.</t>
  </si>
  <si>
    <t>Damage Received</t>
  </si>
  <si>
    <t>Units Lost</t>
  </si>
  <si>
    <t>Number of MIRVs</t>
  </si>
  <si>
    <t>Number of MIRVs Left</t>
  </si>
  <si>
    <t>26a</t>
  </si>
  <si>
    <t>26b</t>
  </si>
  <si>
    <t>22a</t>
  </si>
  <si>
    <t>3,1</t>
  </si>
  <si>
    <t>4,2</t>
  </si>
  <si>
    <t>4,1</t>
  </si>
  <si>
    <t>2,2</t>
  </si>
  <si>
    <t>2,1</t>
  </si>
  <si>
    <t>0,3</t>
  </si>
  <si>
    <t>4,4</t>
  </si>
  <si>
    <t>27a</t>
  </si>
  <si>
    <t>31a</t>
  </si>
  <si>
    <t>1,2</t>
  </si>
  <si>
    <t>32a</t>
  </si>
  <si>
    <t>35a</t>
  </si>
  <si>
    <t>40a</t>
  </si>
  <si>
    <t>38a</t>
  </si>
  <si>
    <t>43a</t>
  </si>
  <si>
    <t>44a</t>
  </si>
  <si>
    <t>45a</t>
  </si>
  <si>
    <t>46a</t>
  </si>
  <si>
    <t>48a</t>
  </si>
  <si>
    <t>2,6</t>
  </si>
  <si>
    <t>2,4</t>
  </si>
  <si>
    <t>52a</t>
  </si>
  <si>
    <t>2,0</t>
  </si>
  <si>
    <t>?,4</t>
  </si>
  <si>
    <t>47a</t>
  </si>
  <si>
    <t>0,8</t>
  </si>
  <si>
    <t>?,3</t>
  </si>
  <si>
    <t>55a</t>
  </si>
  <si>
    <t>56a</t>
  </si>
  <si>
    <t>57a</t>
  </si>
  <si>
    <t>58a</t>
  </si>
  <si>
    <t>59a</t>
  </si>
  <si>
    <t>4,0</t>
  </si>
  <si>
    <t>?,0</t>
  </si>
  <si>
    <t>?</t>
  </si>
  <si>
    <t>60a</t>
  </si>
  <si>
    <t>62a</t>
  </si>
  <si>
    <t>64a</t>
  </si>
  <si>
    <t>Min bound</t>
  </si>
  <si>
    <t>Max bound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</si>
</sst>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double">
        <color indexed="64"/>
      </top>
      <bottom style="thin">
        <color auto="1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81">
    <xf numFmtId="0" fontId="0" fillId="0" borderId="0" xfId="0"/>
    <xf numFmtId="9" fontId="0" fillId="0" borderId="0" xfId="1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9" fontId="0" fillId="0" borderId="5" xfId="0" applyNumberFormat="1" applyBorder="1"/>
    <xf numFmtId="0" fontId="0" fillId="0" borderId="6" xfId="0" applyFill="1" applyBorder="1"/>
    <xf numFmtId="9" fontId="0" fillId="0" borderId="8" xfId="0" applyNumberFormat="1" applyBorder="1"/>
    <xf numFmtId="0" fontId="0" fillId="2" borderId="9" xfId="0" applyFill="1" applyBorder="1"/>
    <xf numFmtId="0" fontId="0" fillId="0" borderId="9" xfId="0" applyBorder="1"/>
    <xf numFmtId="0" fontId="0" fillId="0" borderId="10" xfId="0" applyBorder="1"/>
    <xf numFmtId="9" fontId="0" fillId="0" borderId="11" xfId="0" applyNumberFormat="1" applyBorder="1"/>
    <xf numFmtId="0" fontId="0" fillId="0" borderId="12" xfId="0" applyBorder="1"/>
    <xf numFmtId="0" fontId="0" fillId="0" borderId="13" xfId="0" applyBorder="1"/>
    <xf numFmtId="9" fontId="0" fillId="0" borderId="5" xfId="0" applyNumberFormat="1" applyFill="1" applyBorder="1"/>
    <xf numFmtId="0" fontId="0" fillId="0" borderId="7" xfId="0" applyFill="1" applyBorder="1"/>
    <xf numFmtId="0" fontId="0" fillId="0" borderId="10" xfId="0" applyFill="1" applyBorder="1"/>
    <xf numFmtId="9" fontId="0" fillId="0" borderId="8" xfId="0" applyNumberFormat="1" applyFill="1" applyBorder="1"/>
    <xf numFmtId="0" fontId="0" fillId="0" borderId="9" xfId="0" applyFill="1" applyBorder="1"/>
    <xf numFmtId="0" fontId="0" fillId="0" borderId="12" xfId="0" applyFill="1" applyBorder="1"/>
    <xf numFmtId="0" fontId="0" fillId="0" borderId="13" xfId="0" applyFill="1" applyBorder="1"/>
    <xf numFmtId="0" fontId="0" fillId="2" borderId="6" xfId="0" applyFill="1" applyBorder="1"/>
    <xf numFmtId="0" fontId="0" fillId="3" borderId="6" xfId="0" applyFill="1" applyBorder="1"/>
    <xf numFmtId="0" fontId="0" fillId="3" borderId="6" xfId="0" applyFill="1" applyBorder="1" applyAlignment="1">
      <alignment horizontal="center"/>
    </xf>
    <xf numFmtId="0" fontId="0" fillId="2" borderId="7" xfId="0" applyFill="1" applyBorder="1"/>
    <xf numFmtId="9" fontId="0" fillId="0" borderId="14" xfId="0" applyNumberFormat="1" applyBorder="1"/>
    <xf numFmtId="0" fontId="0" fillId="0" borderId="15" xfId="0" applyBorder="1"/>
    <xf numFmtId="0" fontId="0" fillId="2" borderId="15" xfId="0" applyFill="1" applyBorder="1"/>
    <xf numFmtId="0" fontId="0" fillId="2" borderId="15" xfId="0" applyFill="1" applyBorder="1" applyAlignment="1">
      <alignment horizontal="center"/>
    </xf>
    <xf numFmtId="0" fontId="0" fillId="0" borderId="16" xfId="0" applyBorder="1"/>
    <xf numFmtId="0" fontId="2" fillId="0" borderId="15" xfId="0" applyFont="1" applyBorder="1"/>
    <xf numFmtId="0" fontId="0" fillId="0" borderId="20" xfId="0" applyBorder="1"/>
    <xf numFmtId="0" fontId="0" fillId="0" borderId="20" xfId="0" applyBorder="1" applyAlignment="1">
      <alignment horizontal="center"/>
    </xf>
    <xf numFmtId="0" fontId="2" fillId="0" borderId="15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6" xfId="0" applyFont="1" applyBorder="1" applyAlignment="1">
      <alignment wrapText="1"/>
    </xf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0" xfId="0" applyFont="1" applyBorder="1" applyAlignment="1">
      <alignment horizontal="center" wrapText="1"/>
    </xf>
    <xf numFmtId="0" fontId="2" fillId="0" borderId="25" xfId="0" applyFont="1" applyBorder="1" applyAlignment="1">
      <alignment horizontal="center"/>
    </xf>
    <xf numFmtId="9" fontId="2" fillId="0" borderId="25" xfId="1" applyFont="1" applyBorder="1" applyAlignment="1">
      <alignment horizont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0" fontId="0" fillId="0" borderId="4" xfId="1" applyNumberFormat="1" applyFont="1" applyBorder="1" applyAlignment="1">
      <alignment horizontal="center"/>
    </xf>
    <xf numFmtId="10" fontId="0" fillId="0" borderId="7" xfId="1" applyNumberFormat="1" applyFont="1" applyBorder="1" applyAlignment="1">
      <alignment horizontal="center"/>
    </xf>
    <xf numFmtId="10" fontId="0" fillId="0" borderId="13" xfId="1" applyNumberFormat="1" applyFont="1" applyBorder="1" applyAlignment="1">
      <alignment horizontal="center"/>
    </xf>
    <xf numFmtId="10" fontId="0" fillId="0" borderId="10" xfId="1" applyNumberFormat="1" applyFont="1" applyBorder="1" applyAlignment="1">
      <alignment horizontal="center"/>
    </xf>
    <xf numFmtId="10" fontId="0" fillId="0" borderId="16" xfId="1" applyNumberFormat="1" applyFont="1" applyBorder="1" applyAlignment="1">
      <alignment horizontal="center"/>
    </xf>
    <xf numFmtId="1" fontId="0" fillId="0" borderId="27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2" fillId="0" borderId="32" xfId="0" applyFont="1" applyBorder="1"/>
    <xf numFmtId="0" fontId="2" fillId="0" borderId="33" xfId="0" applyFont="1" applyBorder="1"/>
    <xf numFmtId="0" fontId="2" fillId="0" borderId="33" xfId="0" applyFont="1" applyBorder="1" applyAlignment="1">
      <alignment wrapText="1"/>
    </xf>
    <xf numFmtId="0" fontId="2" fillId="0" borderId="34" xfId="0" applyFont="1" applyBorder="1" applyAlignment="1">
      <alignment wrapText="1"/>
    </xf>
    <xf numFmtId="0" fontId="0" fillId="5" borderId="12" xfId="0" applyFill="1" applyBorder="1"/>
    <xf numFmtId="0" fontId="0" fillId="5" borderId="6" xfId="0" applyFill="1" applyBorder="1"/>
    <xf numFmtId="0" fontId="0" fillId="5" borderId="9" xfId="0" applyFill="1" applyBorder="1"/>
    <xf numFmtId="9" fontId="2" fillId="0" borderId="29" xfId="0" applyNumberFormat="1" applyFont="1" applyBorder="1" applyAlignment="1">
      <alignment horizontal="center" wrapText="1"/>
    </xf>
    <xf numFmtId="9" fontId="0" fillId="0" borderId="0" xfId="0" applyNumberFormat="1"/>
    <xf numFmtId="2" fontId="0" fillId="0" borderId="20" xfId="0" applyNumberFormat="1" applyBorder="1" applyAlignment="1">
      <alignment horizontal="center"/>
    </xf>
    <xf numFmtId="9" fontId="0" fillId="0" borderId="36" xfId="1" applyFont="1" applyBorder="1" applyAlignment="1">
      <alignment horizontal="center"/>
    </xf>
    <xf numFmtId="2" fontId="0" fillId="0" borderId="25" xfId="0" applyNumberFormat="1" applyBorder="1" applyAlignment="1">
      <alignment horizontal="center"/>
    </xf>
    <xf numFmtId="9" fontId="0" fillId="0" borderId="26" xfId="1" applyFon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9" fontId="0" fillId="0" borderId="10" xfId="1" applyFont="1" applyBorder="1" applyAlignment="1">
      <alignment horizontal="center"/>
    </xf>
    <xf numFmtId="0" fontId="2" fillId="0" borderId="33" xfId="0" applyFont="1" applyBorder="1" applyAlignment="1">
      <alignment horizontal="center" wrapText="1"/>
    </xf>
    <xf numFmtId="0" fontId="2" fillId="0" borderId="34" xfId="0" applyFont="1" applyBorder="1" applyAlignment="1">
      <alignment horizontal="center" wrapText="1"/>
    </xf>
    <xf numFmtId="0" fontId="0" fillId="0" borderId="25" xfId="0" applyBorder="1" applyAlignment="1">
      <alignment horizont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9" fontId="0" fillId="2" borderId="8" xfId="0" applyNumberFormat="1" applyFill="1" applyBorder="1"/>
    <xf numFmtId="10" fontId="0" fillId="0" borderId="0" xfId="1" applyNumberFormat="1" applyFont="1"/>
    <xf numFmtId="164" fontId="0" fillId="4" borderId="20" xfId="0" applyNumberFormat="1" applyFill="1" applyBorder="1" applyAlignment="1">
      <alignment horizontal="center"/>
    </xf>
    <xf numFmtId="164" fontId="0" fillId="4" borderId="20" xfId="0" applyNumberFormat="1" applyFill="1" applyBorder="1"/>
    <xf numFmtId="9" fontId="0" fillId="0" borderId="11" xfId="0" applyNumberFormat="1" applyFill="1" applyBorder="1"/>
    <xf numFmtId="0" fontId="2" fillId="0" borderId="37" xfId="0" applyFont="1" applyBorder="1" applyAlignment="1">
      <alignment wrapText="1"/>
    </xf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38" xfId="0" applyFill="1" applyBorder="1"/>
    <xf numFmtId="0" fontId="0" fillId="0" borderId="39" xfId="0" applyFill="1" applyBorder="1"/>
    <xf numFmtId="0" fontId="0" fillId="0" borderId="41" xfId="0" applyBorder="1"/>
    <xf numFmtId="10" fontId="0" fillId="0" borderId="38" xfId="1" applyNumberFormat="1" applyFont="1" applyBorder="1"/>
    <xf numFmtId="10" fontId="0" fillId="0" borderId="39" xfId="1" applyNumberFormat="1" applyFont="1" applyBorder="1"/>
    <xf numFmtId="10" fontId="0" fillId="0" borderId="40" xfId="1" applyNumberFormat="1" applyFont="1" applyBorder="1"/>
    <xf numFmtId="10" fontId="0" fillId="0" borderId="38" xfId="1" applyNumberFormat="1" applyFont="1" applyFill="1" applyBorder="1"/>
    <xf numFmtId="10" fontId="0" fillId="0" borderId="39" xfId="1" applyNumberFormat="1" applyFont="1" applyFill="1" applyBorder="1"/>
    <xf numFmtId="10" fontId="0" fillId="0" borderId="41" xfId="1" applyNumberFormat="1" applyFont="1" applyBorder="1"/>
    <xf numFmtId="0" fontId="0" fillId="2" borderId="12" xfId="0" applyFill="1" applyBorder="1"/>
    <xf numFmtId="0" fontId="3" fillId="0" borderId="9" xfId="0" applyFont="1" applyBorder="1"/>
    <xf numFmtId="0" fontId="3" fillId="0" borderId="39" xfId="0" applyFont="1" applyBorder="1"/>
    <xf numFmtId="10" fontId="3" fillId="0" borderId="39" xfId="1" applyNumberFormat="1" applyFont="1" applyBorder="1"/>
    <xf numFmtId="9" fontId="3" fillId="0" borderId="8" xfId="0" applyNumberFormat="1" applyFont="1" applyBorder="1"/>
    <xf numFmtId="0" fontId="3" fillId="0" borderId="9" xfId="0" applyFont="1" applyFill="1" applyBorder="1"/>
    <xf numFmtId="0" fontId="3" fillId="0" borderId="10" xfId="0" applyFont="1" applyBorder="1"/>
    <xf numFmtId="164" fontId="3" fillId="0" borderId="8" xfId="0" applyNumberFormat="1" applyFont="1" applyBorder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1" fontId="3" fillId="0" borderId="8" xfId="0" applyNumberFormat="1" applyFont="1" applyBorder="1" applyAlignment="1">
      <alignment horizontal="center"/>
    </xf>
    <xf numFmtId="10" fontId="3" fillId="0" borderId="10" xfId="1" applyNumberFormat="1" applyFont="1" applyBorder="1" applyAlignment="1">
      <alignment horizontal="center"/>
    </xf>
    <xf numFmtId="0" fontId="0" fillId="0" borderId="0" xfId="1" applyNumberFormat="1" applyFont="1"/>
    <xf numFmtId="10" fontId="0" fillId="0" borderId="0" xfId="0" applyNumberFormat="1"/>
    <xf numFmtId="0" fontId="0" fillId="0" borderId="40" xfId="0" applyFill="1" applyBorder="1"/>
    <xf numFmtId="10" fontId="0" fillId="0" borderId="40" xfId="1" applyNumberFormat="1" applyFont="1" applyFill="1" applyBorder="1"/>
    <xf numFmtId="0" fontId="0" fillId="0" borderId="0" xfId="0" applyFill="1"/>
    <xf numFmtId="164" fontId="0" fillId="0" borderId="11" xfId="0" applyNumberFormat="1" applyFill="1" applyBorder="1" applyAlignment="1">
      <alignment horizontal="center"/>
    </xf>
    <xf numFmtId="164" fontId="0" fillId="0" borderId="12" xfId="0" applyNumberFormat="1" applyFill="1" applyBorder="1" applyAlignment="1">
      <alignment horizontal="center"/>
    </xf>
    <xf numFmtId="1" fontId="0" fillId="0" borderId="11" xfId="0" applyNumberFormat="1" applyFill="1" applyBorder="1" applyAlignment="1">
      <alignment horizontal="center"/>
    </xf>
    <xf numFmtId="10" fontId="0" fillId="0" borderId="13" xfId="1" applyNumberFormat="1" applyFon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164" fontId="0" fillId="0" borderId="6" xfId="0" applyNumberFormat="1" applyFill="1" applyBorder="1" applyAlignment="1">
      <alignment horizontal="center"/>
    </xf>
    <xf numFmtId="1" fontId="0" fillId="0" borderId="5" xfId="0" applyNumberFormat="1" applyFill="1" applyBorder="1" applyAlignment="1">
      <alignment horizontal="center"/>
    </xf>
    <xf numFmtId="10" fontId="0" fillId="0" borderId="7" xfId="1" applyNumberFormat="1" applyFont="1" applyFill="1" applyBorder="1" applyAlignment="1">
      <alignment horizontal="center"/>
    </xf>
    <xf numFmtId="164" fontId="0" fillId="0" borderId="8" xfId="0" applyNumberFormat="1" applyFill="1" applyBorder="1" applyAlignment="1">
      <alignment horizontal="center"/>
    </xf>
    <xf numFmtId="164" fontId="0" fillId="0" borderId="9" xfId="0" applyNumberFormat="1" applyFill="1" applyBorder="1" applyAlignment="1">
      <alignment horizontal="center"/>
    </xf>
    <xf numFmtId="1" fontId="0" fillId="0" borderId="8" xfId="0" applyNumberFormat="1" applyFill="1" applyBorder="1" applyAlignment="1">
      <alignment horizontal="center"/>
    </xf>
    <xf numFmtId="10" fontId="0" fillId="0" borderId="10" xfId="1" applyNumberFormat="1" applyFont="1" applyFill="1" applyBorder="1" applyAlignment="1">
      <alignment horizontal="center"/>
    </xf>
    <xf numFmtId="0" fontId="0" fillId="4" borderId="6" xfId="0" applyFill="1" applyBorder="1"/>
    <xf numFmtId="0" fontId="0" fillId="4" borderId="9" xfId="0" applyFill="1" applyBorder="1"/>
    <xf numFmtId="0" fontId="0" fillId="4" borderId="12" xfId="0" applyFill="1" applyBorder="1"/>
    <xf numFmtId="0" fontId="0" fillId="6" borderId="9" xfId="0" applyFill="1" applyBorder="1"/>
    <xf numFmtId="0" fontId="2" fillId="0" borderId="43" xfId="0" applyFont="1" applyBorder="1" applyAlignment="1">
      <alignment horizontal="center" wrapText="1"/>
    </xf>
    <xf numFmtId="164" fontId="0" fillId="0" borderId="44" xfId="0" applyNumberFormat="1" applyBorder="1" applyAlignment="1">
      <alignment horizontal="center"/>
    </xf>
    <xf numFmtId="164" fontId="0" fillId="0" borderId="27" xfId="0" applyNumberFormat="1" applyBorder="1" applyAlignment="1">
      <alignment horizontal="center"/>
    </xf>
    <xf numFmtId="164" fontId="0" fillId="0" borderId="45" xfId="0" applyNumberFormat="1" applyBorder="1" applyAlignment="1">
      <alignment horizontal="center"/>
    </xf>
    <xf numFmtId="164" fontId="0" fillId="0" borderId="46" xfId="0" applyNumberFormat="1" applyBorder="1" applyAlignment="1">
      <alignment horizontal="center"/>
    </xf>
    <xf numFmtId="0" fontId="0" fillId="0" borderId="20" xfId="0" applyFill="1" applyBorder="1"/>
    <xf numFmtId="9" fontId="0" fillId="0" borderId="35" xfId="0" applyNumberFormat="1" applyBorder="1"/>
    <xf numFmtId="9" fontId="0" fillId="0" borderId="35" xfId="0" applyNumberFormat="1" applyFill="1" applyBorder="1"/>
    <xf numFmtId="164" fontId="0" fillId="0" borderId="0" xfId="0" applyNumberFormat="1"/>
    <xf numFmtId="0" fontId="2" fillId="0" borderId="32" xfId="0" applyFont="1" applyBorder="1" applyAlignment="1">
      <alignment wrapText="1"/>
    </xf>
    <xf numFmtId="0" fontId="2" fillId="0" borderId="33" xfId="0" applyFont="1" applyFill="1" applyBorder="1" applyAlignment="1">
      <alignment wrapText="1"/>
    </xf>
    <xf numFmtId="0" fontId="2" fillId="0" borderId="34" xfId="0" applyFont="1" applyFill="1" applyBorder="1" applyAlignment="1">
      <alignment wrapText="1"/>
    </xf>
    <xf numFmtId="0" fontId="0" fillId="0" borderId="47" xfId="0" applyFill="1" applyBorder="1"/>
    <xf numFmtId="0" fontId="0" fillId="0" borderId="48" xfId="0" applyFill="1" applyBorder="1"/>
    <xf numFmtId="10" fontId="0" fillId="0" borderId="48" xfId="1" applyNumberFormat="1" applyFont="1" applyFill="1" applyBorder="1"/>
    <xf numFmtId="9" fontId="0" fillId="0" borderId="49" xfId="0" applyNumberFormat="1" applyBorder="1"/>
    <xf numFmtId="0" fontId="0" fillId="0" borderId="50" xfId="0" applyFill="1" applyBorder="1"/>
    <xf numFmtId="0" fontId="0" fillId="0" borderId="50" xfId="0" applyBorder="1"/>
    <xf numFmtId="164" fontId="0" fillId="0" borderId="52" xfId="0" applyNumberFormat="1" applyBorder="1" applyAlignment="1">
      <alignment horizontal="center"/>
    </xf>
    <xf numFmtId="164" fontId="0" fillId="0" borderId="47" xfId="0" applyNumberFormat="1" applyBorder="1" applyAlignment="1">
      <alignment horizontal="center"/>
    </xf>
    <xf numFmtId="0" fontId="0" fillId="0" borderId="53" xfId="0" applyFill="1" applyBorder="1"/>
    <xf numFmtId="0" fontId="0" fillId="0" borderId="54" xfId="0" applyFill="1" applyBorder="1"/>
    <xf numFmtId="10" fontId="0" fillId="0" borderId="54" xfId="1" applyNumberFormat="1" applyFont="1" applyFill="1" applyBorder="1"/>
    <xf numFmtId="9" fontId="0" fillId="0" borderId="55" xfId="0" applyNumberFormat="1" applyBorder="1"/>
    <xf numFmtId="0" fontId="0" fillId="0" borderId="56" xfId="0" applyFill="1" applyBorder="1"/>
    <xf numFmtId="0" fontId="0" fillId="0" borderId="56" xfId="0" applyBorder="1"/>
    <xf numFmtId="164" fontId="0" fillId="0" borderId="58" xfId="0" applyNumberFormat="1" applyBorder="1" applyAlignment="1">
      <alignment horizontal="center"/>
    </xf>
    <xf numFmtId="164" fontId="0" fillId="0" borderId="53" xfId="0" applyNumberFormat="1" applyBorder="1" applyAlignment="1">
      <alignment horizontal="center"/>
    </xf>
    <xf numFmtId="9" fontId="0" fillId="0" borderId="59" xfId="0" applyNumberFormat="1" applyBorder="1"/>
    <xf numFmtId="0" fontId="0" fillId="0" borderId="53" xfId="0" applyBorder="1"/>
    <xf numFmtId="0" fontId="0" fillId="4" borderId="53" xfId="0" applyFill="1" applyBorder="1"/>
    <xf numFmtId="0" fontId="0" fillId="0" borderId="47" xfId="0" applyBorder="1"/>
    <xf numFmtId="0" fontId="0" fillId="0" borderId="48" xfId="0" applyBorder="1"/>
    <xf numFmtId="10" fontId="0" fillId="0" borderId="48" xfId="1" applyNumberFormat="1" applyFont="1" applyBorder="1"/>
    <xf numFmtId="9" fontId="0" fillId="0" borderId="61" xfId="0" applyNumberFormat="1" applyBorder="1"/>
    <xf numFmtId="0" fontId="0" fillId="0" borderId="54" xfId="0" applyBorder="1"/>
    <xf numFmtId="10" fontId="0" fillId="0" borderId="54" xfId="1" applyNumberFormat="1" applyFont="1" applyBorder="1"/>
    <xf numFmtId="0" fontId="0" fillId="5" borderId="47" xfId="0" applyFill="1" applyBorder="1"/>
    <xf numFmtId="0" fontId="0" fillId="5" borderId="53" xfId="0" applyFill="1" applyBorder="1"/>
    <xf numFmtId="9" fontId="0" fillId="0" borderId="49" xfId="0" applyNumberFormat="1" applyFill="1" applyBorder="1"/>
    <xf numFmtId="9" fontId="0" fillId="0" borderId="55" xfId="0" applyNumberFormat="1" applyFill="1" applyBorder="1"/>
    <xf numFmtId="164" fontId="0" fillId="0" borderId="61" xfId="0" applyNumberFormat="1" applyBorder="1" applyAlignment="1">
      <alignment horizontal="center"/>
    </xf>
    <xf numFmtId="164" fontId="0" fillId="0" borderId="59" xfId="0" applyNumberFormat="1" applyBorder="1" applyAlignment="1">
      <alignment horizontal="center"/>
    </xf>
    <xf numFmtId="0" fontId="0" fillId="0" borderId="63" xfId="0" applyBorder="1"/>
    <xf numFmtId="10" fontId="0" fillId="0" borderId="63" xfId="1" applyNumberFormat="1" applyFont="1" applyBorder="1"/>
    <xf numFmtId="0" fontId="0" fillId="2" borderId="50" xfId="0" applyFill="1" applyBorder="1"/>
    <xf numFmtId="0" fontId="0" fillId="2" borderId="56" xfId="0" applyFill="1" applyBorder="1"/>
    <xf numFmtId="0" fontId="0" fillId="2" borderId="47" xfId="0" applyFill="1" applyBorder="1"/>
    <xf numFmtId="165" fontId="0" fillId="0" borderId="0" xfId="1" applyNumberFormat="1" applyFont="1"/>
    <xf numFmtId="0" fontId="0" fillId="0" borderId="36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62" xfId="0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56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0" fillId="5" borderId="2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9" fontId="0" fillId="0" borderId="4" xfId="0" applyNumberFormat="1" applyBorder="1" applyAlignment="1">
      <alignment horizontal="center"/>
    </xf>
    <xf numFmtId="9" fontId="0" fillId="0" borderId="7" xfId="0" applyNumberFormat="1" applyBorder="1" applyAlignment="1">
      <alignment horizontal="center"/>
    </xf>
    <xf numFmtId="9" fontId="0" fillId="0" borderId="10" xfId="0" applyNumberFormat="1" applyBorder="1" applyAlignment="1">
      <alignment horizontal="center"/>
    </xf>
    <xf numFmtId="0" fontId="0" fillId="5" borderId="12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9" fontId="0" fillId="0" borderId="13" xfId="1" applyNumberFormat="1" applyFont="1" applyBorder="1" applyAlignment="1">
      <alignment horizontal="center" vertical="center" wrapText="1"/>
    </xf>
    <xf numFmtId="9" fontId="0" fillId="0" borderId="7" xfId="1" applyNumberFormat="1" applyFont="1" applyBorder="1" applyAlignment="1">
      <alignment horizontal="center" vertical="center" wrapText="1"/>
    </xf>
    <xf numFmtId="9" fontId="0" fillId="0" borderId="10" xfId="1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0" fillId="2" borderId="12" xfId="0" applyNumberFormat="1" applyFill="1" applyBorder="1" applyAlignment="1">
      <alignment horizontal="center" vertical="center"/>
    </xf>
    <xf numFmtId="164" fontId="0" fillId="2" borderId="6" xfId="0" applyNumberFormat="1" applyFill="1" applyBorder="1" applyAlignment="1">
      <alignment horizontal="center" vertical="center"/>
    </xf>
    <xf numFmtId="164" fontId="0" fillId="2" borderId="9" xfId="0" applyNumberFormat="1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164" fontId="0" fillId="2" borderId="15" xfId="0" applyNumberFormat="1" applyFill="1" applyBorder="1" applyAlignment="1">
      <alignment horizontal="center" vertical="center"/>
    </xf>
    <xf numFmtId="9" fontId="0" fillId="0" borderId="16" xfId="1" applyNumberFormat="1" applyFont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3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164" fontId="0" fillId="0" borderId="12" xfId="0" applyNumberFormat="1" applyFill="1" applyBorder="1" applyAlignment="1">
      <alignment horizontal="center" vertical="center"/>
    </xf>
    <xf numFmtId="164" fontId="0" fillId="0" borderId="6" xfId="0" applyNumberFormat="1" applyFill="1" applyBorder="1" applyAlignment="1">
      <alignment horizontal="center" vertical="center"/>
    </xf>
    <xf numFmtId="164" fontId="0" fillId="0" borderId="9" xfId="0" applyNumberFormat="1" applyFill="1" applyBorder="1" applyAlignment="1">
      <alignment horizontal="center" vertical="center"/>
    </xf>
    <xf numFmtId="9" fontId="0" fillId="0" borderId="13" xfId="1" applyNumberFormat="1" applyFont="1" applyFill="1" applyBorder="1" applyAlignment="1">
      <alignment horizontal="center" vertical="center" wrapText="1"/>
    </xf>
    <xf numFmtId="9" fontId="0" fillId="0" borderId="7" xfId="1" applyNumberFormat="1" applyFont="1" applyFill="1" applyBorder="1" applyAlignment="1">
      <alignment horizontal="center" vertical="center" wrapText="1"/>
    </xf>
    <xf numFmtId="9" fontId="0" fillId="0" borderId="10" xfId="1" applyNumberFormat="1" applyFont="1" applyFill="1" applyBorder="1" applyAlignment="1">
      <alignment horizontal="center" vertical="center" wrapText="1"/>
    </xf>
    <xf numFmtId="0" fontId="2" fillId="0" borderId="42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0" fillId="0" borderId="47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009900"/>
      <color rgb="FFFFA7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PE Expedition Points vs.</a:t>
            </a:r>
            <a:r>
              <a:rPr lang="en-US" baseline="0"/>
              <a:t> Combat Points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Expedition Points</c:v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Fight'!$D$3:$D$66</c:f>
              <c:numCache>
                <c:formatCode>General</c:formatCode>
                <c:ptCount val="64"/>
                <c:pt idx="0">
                  <c:v>251</c:v>
                </c:pt>
                <c:pt idx="1">
                  <c:v>334</c:v>
                </c:pt>
                <c:pt idx="2">
                  <c:v>418</c:v>
                </c:pt>
                <c:pt idx="3">
                  <c:v>752</c:v>
                </c:pt>
                <c:pt idx="4">
                  <c:v>439</c:v>
                </c:pt>
                <c:pt idx="5">
                  <c:v>527</c:v>
                </c:pt>
                <c:pt idx="6">
                  <c:v>614</c:v>
                </c:pt>
                <c:pt idx="7">
                  <c:v>877</c:v>
                </c:pt>
                <c:pt idx="8">
                  <c:v>643</c:v>
                </c:pt>
                <c:pt idx="9">
                  <c:v>643</c:v>
                </c:pt>
                <c:pt idx="10">
                  <c:v>735</c:v>
                </c:pt>
                <c:pt idx="11">
                  <c:v>1011</c:v>
                </c:pt>
                <c:pt idx="12">
                  <c:v>802</c:v>
                </c:pt>
                <c:pt idx="13">
                  <c:v>802</c:v>
                </c:pt>
                <c:pt idx="14">
                  <c:v>802</c:v>
                </c:pt>
                <c:pt idx="15">
                  <c:v>1203</c:v>
                </c:pt>
                <c:pt idx="16">
                  <c:v>869</c:v>
                </c:pt>
                <c:pt idx="17">
                  <c:v>869</c:v>
                </c:pt>
                <c:pt idx="18">
                  <c:v>869</c:v>
                </c:pt>
                <c:pt idx="19">
                  <c:v>1412</c:v>
                </c:pt>
                <c:pt idx="20">
                  <c:v>969</c:v>
                </c:pt>
                <c:pt idx="21">
                  <c:v>969</c:v>
                </c:pt>
                <c:pt idx="22">
                  <c:v>969</c:v>
                </c:pt>
                <c:pt idx="23">
                  <c:v>1696</c:v>
                </c:pt>
                <c:pt idx="24">
                  <c:v>1069</c:v>
                </c:pt>
                <c:pt idx="25">
                  <c:v>1069</c:v>
                </c:pt>
                <c:pt idx="26">
                  <c:v>1069</c:v>
                </c:pt>
                <c:pt idx="27">
                  <c:v>2004</c:v>
                </c:pt>
                <c:pt idx="28">
                  <c:v>1503</c:v>
                </c:pt>
                <c:pt idx="29">
                  <c:v>1654</c:v>
                </c:pt>
                <c:pt idx="30">
                  <c:v>1654</c:v>
                </c:pt>
                <c:pt idx="31">
                  <c:v>2405</c:v>
                </c:pt>
                <c:pt idx="32">
                  <c:v>1837</c:v>
                </c:pt>
                <c:pt idx="33">
                  <c:v>2004</c:v>
                </c:pt>
                <c:pt idx="34">
                  <c:v>2004</c:v>
                </c:pt>
                <c:pt idx="35">
                  <c:v>2672</c:v>
                </c:pt>
                <c:pt idx="36">
                  <c:v>2497</c:v>
                </c:pt>
                <c:pt idx="37">
                  <c:v>2497</c:v>
                </c:pt>
                <c:pt idx="38">
                  <c:v>2497</c:v>
                </c:pt>
                <c:pt idx="39">
                  <c:v>3073</c:v>
                </c:pt>
                <c:pt idx="40">
                  <c:v>3040</c:v>
                </c:pt>
                <c:pt idx="41">
                  <c:v>3040</c:v>
                </c:pt>
                <c:pt idx="42">
                  <c:v>3040</c:v>
                </c:pt>
                <c:pt idx="43">
                  <c:v>3474</c:v>
                </c:pt>
                <c:pt idx="44">
                  <c:v>3758</c:v>
                </c:pt>
                <c:pt idx="45">
                  <c:v>3758</c:v>
                </c:pt>
                <c:pt idx="46">
                  <c:v>4008</c:v>
                </c:pt>
                <c:pt idx="47">
                  <c:v>4008</c:v>
                </c:pt>
                <c:pt idx="48">
                  <c:v>4543</c:v>
                </c:pt>
                <c:pt idx="49">
                  <c:v>4543</c:v>
                </c:pt>
                <c:pt idx="50">
                  <c:v>4543</c:v>
                </c:pt>
                <c:pt idx="51">
                  <c:v>4543</c:v>
                </c:pt>
                <c:pt idx="52">
                  <c:v>5211</c:v>
                </c:pt>
                <c:pt idx="53">
                  <c:v>5211</c:v>
                </c:pt>
                <c:pt idx="54">
                  <c:v>5211</c:v>
                </c:pt>
                <c:pt idx="55">
                  <c:v>5211</c:v>
                </c:pt>
                <c:pt idx="56">
                  <c:v>5879</c:v>
                </c:pt>
                <c:pt idx="57">
                  <c:v>5879</c:v>
                </c:pt>
                <c:pt idx="58">
                  <c:v>5879</c:v>
                </c:pt>
                <c:pt idx="59">
                  <c:v>5879</c:v>
                </c:pt>
                <c:pt idx="60">
                  <c:v>6680</c:v>
                </c:pt>
                <c:pt idx="61">
                  <c:v>6680</c:v>
                </c:pt>
                <c:pt idx="62">
                  <c:v>6680</c:v>
                </c:pt>
                <c:pt idx="63">
                  <c:v>6680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F1D-47C6-B773-D301CBB0DB61}"/>
            </c:ext>
          </c:extLst>
        </c:ser>
        <c:ser>
          <c:idx val="4"/>
          <c:order val="2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8F1D-47C6-B773-D301CBB0DB61}"/>
            </c:ext>
          </c:extLst>
        </c:ser>
        <c:ser>
          <c:idx val="5"/>
          <c:order val="3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8F1D-47C6-B773-D301CBB0DB61}"/>
            </c:ext>
          </c:extLst>
        </c:ser>
        <c:ser>
          <c:idx val="6"/>
          <c:order val="4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8F1D-47C6-B773-D301CBB0DB61}"/>
            </c:ext>
          </c:extLst>
        </c:ser>
        <c:ser>
          <c:idx val="7"/>
          <c:order val="5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8F1D-47C6-B773-D301CBB0DB61}"/>
            </c:ext>
          </c:extLst>
        </c:ser>
        <c:ser>
          <c:idx val="8"/>
          <c:order val="6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8F1D-47C6-B773-D301CBB0DB61}"/>
            </c:ext>
          </c:extLst>
        </c:ser>
        <c:ser>
          <c:idx val="9"/>
          <c:order val="7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6-8F1D-47C6-B773-D301CBB0DB61}"/>
            </c:ext>
          </c:extLst>
        </c:ser>
        <c:ser>
          <c:idx val="10"/>
          <c:order val="8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7-8F1D-47C6-B773-D301CBB0DB61}"/>
            </c:ext>
          </c:extLst>
        </c:ser>
        <c:ser>
          <c:idx val="11"/>
          <c:order val="9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8-8F1D-47C6-B773-D301CBB0DB61}"/>
            </c:ext>
          </c:extLst>
        </c:ser>
        <c:ser>
          <c:idx val="12"/>
          <c:order val="10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9-8F1D-47C6-B773-D301CBB0DB61}"/>
            </c:ext>
          </c:extLst>
        </c:ser>
        <c:ser>
          <c:idx val="13"/>
          <c:order val="11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A-8F1D-47C6-B773-D301CBB0DB61}"/>
            </c:ext>
          </c:extLst>
        </c:ser>
        <c:ser>
          <c:idx val="14"/>
          <c:order val="12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B-8F1D-47C6-B773-D301CBB0DB61}"/>
            </c:ext>
          </c:extLst>
        </c:ser>
        <c:ser>
          <c:idx val="15"/>
          <c:order val="13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C-8F1D-47C6-B773-D301CBB0DB61}"/>
            </c:ext>
          </c:extLst>
        </c:ser>
        <c:ser>
          <c:idx val="16"/>
          <c:order val="14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D-8F1D-47C6-B773-D301CBB0DB61}"/>
            </c:ext>
          </c:extLst>
        </c:ser>
        <c:ser>
          <c:idx val="17"/>
          <c:order val="15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E-8F1D-47C6-B773-D301CBB0DB61}"/>
            </c:ext>
          </c:extLst>
        </c:ser>
        <c:ser>
          <c:idx val="18"/>
          <c:order val="16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F-8F1D-47C6-B773-D301CBB0DB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7711104"/>
        <c:axId val="167713408"/>
      </c:scatterChart>
      <c:scatterChart>
        <c:scatterStyle val="lineMarker"/>
        <c:varyColors val="0"/>
        <c:ser>
          <c:idx val="1"/>
          <c:order val="1"/>
          <c:tx>
            <c:v>Combat Points</c:v>
          </c:tx>
          <c:spPr>
            <a:ln>
              <a:solidFill>
                <a:srgbClr val="0099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Fight'!$G$3:$G$66</c:f>
              <c:numCache>
                <c:formatCode>General</c:formatCode>
                <c:ptCount val="64"/>
                <c:pt idx="0">
                  <c:v>4968</c:v>
                </c:pt>
                <c:pt idx="1">
                  <c:v>5790</c:v>
                </c:pt>
                <c:pt idx="2">
                  <c:v>6966</c:v>
                </c:pt>
                <c:pt idx="3">
                  <c:v>7488</c:v>
                </c:pt>
                <c:pt idx="4">
                  <c:v>7176</c:v>
                </c:pt>
                <c:pt idx="5">
                  <c:v>8438</c:v>
                </c:pt>
                <c:pt idx="6">
                  <c:v>9732</c:v>
                </c:pt>
                <c:pt idx="7">
                  <c:v>6624</c:v>
                </c:pt>
                <c:pt idx="8">
                  <c:v>10500</c:v>
                </c:pt>
                <c:pt idx="9">
                  <c:v>9960</c:v>
                </c:pt>
                <c:pt idx="10">
                  <c:v>9072</c:v>
                </c:pt>
                <c:pt idx="11">
                  <c:v>9936</c:v>
                </c:pt>
                <c:pt idx="12">
                  <c:v>11390</c:v>
                </c:pt>
                <c:pt idx="13">
                  <c:v>10512</c:v>
                </c:pt>
                <c:pt idx="14">
                  <c:v>10806</c:v>
                </c:pt>
                <c:pt idx="15">
                  <c:v>9212</c:v>
                </c:pt>
                <c:pt idx="16">
                  <c:v>10308</c:v>
                </c:pt>
                <c:pt idx="17">
                  <c:v>10476</c:v>
                </c:pt>
                <c:pt idx="18">
                  <c:v>12076</c:v>
                </c:pt>
                <c:pt idx="19">
                  <c:v>13812</c:v>
                </c:pt>
                <c:pt idx="20">
                  <c:v>12108</c:v>
                </c:pt>
                <c:pt idx="21">
                  <c:v>11130</c:v>
                </c:pt>
                <c:pt idx="22">
                  <c:v>13140</c:v>
                </c:pt>
                <c:pt idx="23">
                  <c:v>19548</c:v>
                </c:pt>
                <c:pt idx="24">
                  <c:v>11952</c:v>
                </c:pt>
                <c:pt idx="25">
                  <c:v>13284</c:v>
                </c:pt>
                <c:pt idx="26">
                  <c:v>13158</c:v>
                </c:pt>
                <c:pt idx="27">
                  <c:v>20376</c:v>
                </c:pt>
                <c:pt idx="28">
                  <c:v>12288</c:v>
                </c:pt>
                <c:pt idx="29">
                  <c:v>12000</c:v>
                </c:pt>
                <c:pt idx="30">
                  <c:v>11880</c:v>
                </c:pt>
                <c:pt idx="31">
                  <c:v>25056</c:v>
                </c:pt>
                <c:pt idx="32">
                  <c:v>12216</c:v>
                </c:pt>
                <c:pt idx="33">
                  <c:v>15312</c:v>
                </c:pt>
                <c:pt idx="34">
                  <c:v>13968</c:v>
                </c:pt>
                <c:pt idx="35">
                  <c:v>25256</c:v>
                </c:pt>
                <c:pt idx="36">
                  <c:v>20496</c:v>
                </c:pt>
                <c:pt idx="37">
                  <c:v>21408</c:v>
                </c:pt>
                <c:pt idx="38">
                  <c:v>17184</c:v>
                </c:pt>
                <c:pt idx="39">
                  <c:v>23616</c:v>
                </c:pt>
                <c:pt idx="40">
                  <c:v>24360</c:v>
                </c:pt>
                <c:pt idx="41">
                  <c:v>24936</c:v>
                </c:pt>
                <c:pt idx="42">
                  <c:v>23256</c:v>
                </c:pt>
                <c:pt idx="43">
                  <c:v>27944</c:v>
                </c:pt>
                <c:pt idx="44">
                  <c:v>32080</c:v>
                </c:pt>
                <c:pt idx="45">
                  <c:v>27624</c:v>
                </c:pt>
                <c:pt idx="46">
                  <c:v>26784</c:v>
                </c:pt>
                <c:pt idx="47">
                  <c:v>31032</c:v>
                </c:pt>
                <c:pt idx="48">
                  <c:v>22992</c:v>
                </c:pt>
                <c:pt idx="49">
                  <c:v>34344</c:v>
                </c:pt>
                <c:pt idx="50">
                  <c:v>27888</c:v>
                </c:pt>
                <c:pt idx="51">
                  <c:v>30372</c:v>
                </c:pt>
                <c:pt idx="52">
                  <c:v>32376</c:v>
                </c:pt>
                <c:pt idx="53">
                  <c:v>32260</c:v>
                </c:pt>
                <c:pt idx="54">
                  <c:v>27024</c:v>
                </c:pt>
                <c:pt idx="55">
                  <c:v>22896</c:v>
                </c:pt>
                <c:pt idx="56">
                  <c:v>14952</c:v>
                </c:pt>
                <c:pt idx="57">
                  <c:v>25504</c:v>
                </c:pt>
                <c:pt idx="59">
                  <c:v>36384</c:v>
                </c:pt>
                <c:pt idx="60">
                  <c:v>32004</c:v>
                </c:pt>
                <c:pt idx="61">
                  <c:v>32112</c:v>
                </c:pt>
                <c:pt idx="62">
                  <c:v>37032</c:v>
                </c:pt>
                <c:pt idx="63">
                  <c:v>28152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8F1D-47C6-B773-D301CBB0DB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7733888"/>
        <c:axId val="167731968"/>
      </c:scatterChart>
      <c:valAx>
        <c:axId val="167711104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7713408"/>
        <c:crosses val="autoZero"/>
        <c:crossBetween val="midCat"/>
        <c:majorUnit val="1"/>
      </c:valAx>
      <c:valAx>
        <c:axId val="167713408"/>
        <c:scaling>
          <c:orientation val="minMax"/>
          <c:max val="80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Expedition Points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7711104"/>
        <c:crossesAt val="0"/>
        <c:crossBetween val="midCat"/>
      </c:valAx>
      <c:valAx>
        <c:axId val="167731968"/>
        <c:scaling>
          <c:orientation val="minMax"/>
          <c:max val="4500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Combat Points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7733888"/>
        <c:crosses val="max"/>
        <c:crossBetween val="midCat"/>
      </c:valAx>
      <c:valAx>
        <c:axId val="1677338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7731968"/>
        <c:crosses val="autoZero"/>
        <c:crossBetween val="midCat"/>
      </c:valAx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t" anchorCtr="1"/>
          <a:lstStyle/>
          <a:p>
            <a:pPr>
              <a:defRPr/>
            </a:pPr>
            <a:r>
              <a:rPr lang="en-US"/>
              <a:t>PE Expedition Points vs.</a:t>
            </a:r>
            <a:r>
              <a:rPr lang="en-US" baseline="0"/>
              <a:t> Number of Enemy Units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Expedition Points</c:v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Fight'!$D$3:$D$66</c:f>
              <c:numCache>
                <c:formatCode>General</c:formatCode>
                <c:ptCount val="64"/>
                <c:pt idx="0">
                  <c:v>251</c:v>
                </c:pt>
                <c:pt idx="1">
                  <c:v>334</c:v>
                </c:pt>
                <c:pt idx="2">
                  <c:v>418</c:v>
                </c:pt>
                <c:pt idx="3">
                  <c:v>752</c:v>
                </c:pt>
                <c:pt idx="4">
                  <c:v>439</c:v>
                </c:pt>
                <c:pt idx="5">
                  <c:v>527</c:v>
                </c:pt>
                <c:pt idx="6">
                  <c:v>614</c:v>
                </c:pt>
                <c:pt idx="7">
                  <c:v>877</c:v>
                </c:pt>
                <c:pt idx="8">
                  <c:v>643</c:v>
                </c:pt>
                <c:pt idx="9">
                  <c:v>643</c:v>
                </c:pt>
                <c:pt idx="10">
                  <c:v>735</c:v>
                </c:pt>
                <c:pt idx="11">
                  <c:v>1011</c:v>
                </c:pt>
                <c:pt idx="12">
                  <c:v>802</c:v>
                </c:pt>
                <c:pt idx="13">
                  <c:v>802</c:v>
                </c:pt>
                <c:pt idx="14">
                  <c:v>802</c:v>
                </c:pt>
                <c:pt idx="15">
                  <c:v>1203</c:v>
                </c:pt>
                <c:pt idx="16">
                  <c:v>869</c:v>
                </c:pt>
                <c:pt idx="17">
                  <c:v>869</c:v>
                </c:pt>
                <c:pt idx="18">
                  <c:v>869</c:v>
                </c:pt>
                <c:pt idx="19">
                  <c:v>1412</c:v>
                </c:pt>
                <c:pt idx="20">
                  <c:v>969</c:v>
                </c:pt>
                <c:pt idx="21">
                  <c:v>969</c:v>
                </c:pt>
                <c:pt idx="22">
                  <c:v>969</c:v>
                </c:pt>
                <c:pt idx="23">
                  <c:v>1696</c:v>
                </c:pt>
                <c:pt idx="24">
                  <c:v>1069</c:v>
                </c:pt>
                <c:pt idx="25">
                  <c:v>1069</c:v>
                </c:pt>
                <c:pt idx="26">
                  <c:v>1069</c:v>
                </c:pt>
                <c:pt idx="27">
                  <c:v>2004</c:v>
                </c:pt>
                <c:pt idx="28">
                  <c:v>1503</c:v>
                </c:pt>
                <c:pt idx="29">
                  <c:v>1654</c:v>
                </c:pt>
                <c:pt idx="30">
                  <c:v>1654</c:v>
                </c:pt>
                <c:pt idx="31">
                  <c:v>2405</c:v>
                </c:pt>
                <c:pt idx="32">
                  <c:v>1837</c:v>
                </c:pt>
                <c:pt idx="33">
                  <c:v>2004</c:v>
                </c:pt>
                <c:pt idx="34">
                  <c:v>2004</c:v>
                </c:pt>
                <c:pt idx="35">
                  <c:v>2672</c:v>
                </c:pt>
                <c:pt idx="36">
                  <c:v>2497</c:v>
                </c:pt>
                <c:pt idx="37">
                  <c:v>2497</c:v>
                </c:pt>
                <c:pt idx="38">
                  <c:v>2497</c:v>
                </c:pt>
                <c:pt idx="39">
                  <c:v>3073</c:v>
                </c:pt>
                <c:pt idx="40">
                  <c:v>3040</c:v>
                </c:pt>
                <c:pt idx="41">
                  <c:v>3040</c:v>
                </c:pt>
                <c:pt idx="42">
                  <c:v>3040</c:v>
                </c:pt>
                <c:pt idx="43">
                  <c:v>3474</c:v>
                </c:pt>
                <c:pt idx="44">
                  <c:v>3758</c:v>
                </c:pt>
                <c:pt idx="45">
                  <c:v>3758</c:v>
                </c:pt>
                <c:pt idx="46">
                  <c:v>4008</c:v>
                </c:pt>
                <c:pt idx="47">
                  <c:v>4008</c:v>
                </c:pt>
                <c:pt idx="48">
                  <c:v>4543</c:v>
                </c:pt>
                <c:pt idx="49">
                  <c:v>4543</c:v>
                </c:pt>
                <c:pt idx="50">
                  <c:v>4543</c:v>
                </c:pt>
                <c:pt idx="51">
                  <c:v>4543</c:v>
                </c:pt>
                <c:pt idx="52">
                  <c:v>5211</c:v>
                </c:pt>
                <c:pt idx="53">
                  <c:v>5211</c:v>
                </c:pt>
                <c:pt idx="54">
                  <c:v>5211</c:v>
                </c:pt>
                <c:pt idx="55">
                  <c:v>5211</c:v>
                </c:pt>
                <c:pt idx="56">
                  <c:v>5879</c:v>
                </c:pt>
                <c:pt idx="57">
                  <c:v>5879</c:v>
                </c:pt>
                <c:pt idx="58">
                  <c:v>5879</c:v>
                </c:pt>
                <c:pt idx="59">
                  <c:v>5879</c:v>
                </c:pt>
                <c:pt idx="60">
                  <c:v>6680</c:v>
                </c:pt>
                <c:pt idx="61">
                  <c:v>6680</c:v>
                </c:pt>
                <c:pt idx="62">
                  <c:v>6680</c:v>
                </c:pt>
                <c:pt idx="63">
                  <c:v>6680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E56-4183-A388-748194119C2D}"/>
            </c:ext>
          </c:extLst>
        </c:ser>
        <c:ser>
          <c:idx val="4"/>
          <c:order val="2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FE56-4183-A388-748194119C2D}"/>
            </c:ext>
          </c:extLst>
        </c:ser>
        <c:ser>
          <c:idx val="5"/>
          <c:order val="3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FE56-4183-A388-748194119C2D}"/>
            </c:ext>
          </c:extLst>
        </c:ser>
        <c:ser>
          <c:idx val="6"/>
          <c:order val="4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FE56-4183-A388-748194119C2D}"/>
            </c:ext>
          </c:extLst>
        </c:ser>
        <c:ser>
          <c:idx val="7"/>
          <c:order val="5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FE56-4183-A388-748194119C2D}"/>
            </c:ext>
          </c:extLst>
        </c:ser>
        <c:ser>
          <c:idx val="8"/>
          <c:order val="6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FE56-4183-A388-748194119C2D}"/>
            </c:ext>
          </c:extLst>
        </c:ser>
        <c:ser>
          <c:idx val="9"/>
          <c:order val="7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6-FE56-4183-A388-748194119C2D}"/>
            </c:ext>
          </c:extLst>
        </c:ser>
        <c:ser>
          <c:idx val="10"/>
          <c:order val="8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7-FE56-4183-A388-748194119C2D}"/>
            </c:ext>
          </c:extLst>
        </c:ser>
        <c:ser>
          <c:idx val="11"/>
          <c:order val="9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8-FE56-4183-A388-748194119C2D}"/>
            </c:ext>
          </c:extLst>
        </c:ser>
        <c:ser>
          <c:idx val="12"/>
          <c:order val="10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9-FE56-4183-A388-748194119C2D}"/>
            </c:ext>
          </c:extLst>
        </c:ser>
        <c:ser>
          <c:idx val="13"/>
          <c:order val="11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A-FE56-4183-A388-748194119C2D}"/>
            </c:ext>
          </c:extLst>
        </c:ser>
        <c:ser>
          <c:idx val="14"/>
          <c:order val="12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B-FE56-4183-A388-748194119C2D}"/>
            </c:ext>
          </c:extLst>
        </c:ser>
        <c:ser>
          <c:idx val="15"/>
          <c:order val="13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C-FE56-4183-A388-748194119C2D}"/>
            </c:ext>
          </c:extLst>
        </c:ser>
        <c:ser>
          <c:idx val="16"/>
          <c:order val="14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D-FE56-4183-A388-748194119C2D}"/>
            </c:ext>
          </c:extLst>
        </c:ser>
        <c:ser>
          <c:idx val="17"/>
          <c:order val="15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E-FE56-4183-A388-748194119C2D}"/>
            </c:ext>
          </c:extLst>
        </c:ser>
        <c:ser>
          <c:idx val="18"/>
          <c:order val="16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F-FE56-4183-A388-748194119C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134528"/>
        <c:axId val="168153472"/>
      </c:scatterChart>
      <c:scatterChart>
        <c:scatterStyle val="lineMarker"/>
        <c:varyColors val="0"/>
        <c:ser>
          <c:idx val="1"/>
          <c:order val="1"/>
          <c:tx>
            <c:v>Enemy Units</c:v>
          </c:tx>
          <c:spPr>
            <a:ln>
              <a:solidFill>
                <a:srgbClr val="0099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Fight'!$P$3:$P$66</c:f>
              <c:numCache>
                <c:formatCode>General</c:formatCode>
                <c:ptCount val="64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9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10</c:v>
                </c:pt>
                <c:pt idx="8">
                  <c:v>7</c:v>
                </c:pt>
                <c:pt idx="9">
                  <c:v>7</c:v>
                </c:pt>
                <c:pt idx="10">
                  <c:v>8</c:v>
                </c:pt>
                <c:pt idx="11">
                  <c:v>11</c:v>
                </c:pt>
                <c:pt idx="12">
                  <c:v>8</c:v>
                </c:pt>
                <c:pt idx="13">
                  <c:v>8</c:v>
                </c:pt>
                <c:pt idx="14">
                  <c:v>8</c:v>
                </c:pt>
                <c:pt idx="15">
                  <c:v>12</c:v>
                </c:pt>
                <c:pt idx="16">
                  <c:v>8</c:v>
                </c:pt>
                <c:pt idx="17">
                  <c:v>8</c:v>
                </c:pt>
                <c:pt idx="18">
                  <c:v>8</c:v>
                </c:pt>
                <c:pt idx="19">
                  <c:v>13</c:v>
                </c:pt>
                <c:pt idx="20">
                  <c:v>8</c:v>
                </c:pt>
                <c:pt idx="21">
                  <c:v>8</c:v>
                </c:pt>
                <c:pt idx="22">
                  <c:v>8</c:v>
                </c:pt>
                <c:pt idx="23">
                  <c:v>14</c:v>
                </c:pt>
                <c:pt idx="24">
                  <c:v>8</c:v>
                </c:pt>
                <c:pt idx="25">
                  <c:v>8</c:v>
                </c:pt>
                <c:pt idx="26">
                  <c:v>8</c:v>
                </c:pt>
                <c:pt idx="27">
                  <c:v>15</c:v>
                </c:pt>
                <c:pt idx="28">
                  <c:v>10</c:v>
                </c:pt>
                <c:pt idx="29">
                  <c:v>11</c:v>
                </c:pt>
                <c:pt idx="30">
                  <c:v>11</c:v>
                </c:pt>
                <c:pt idx="31">
                  <c:v>16</c:v>
                </c:pt>
                <c:pt idx="32">
                  <c:v>11</c:v>
                </c:pt>
                <c:pt idx="33">
                  <c:v>12</c:v>
                </c:pt>
                <c:pt idx="34">
                  <c:v>12</c:v>
                </c:pt>
                <c:pt idx="35">
                  <c:v>16</c:v>
                </c:pt>
                <c:pt idx="36">
                  <c:v>13</c:v>
                </c:pt>
                <c:pt idx="37">
                  <c:v>13</c:v>
                </c:pt>
                <c:pt idx="38">
                  <c:v>13</c:v>
                </c:pt>
                <c:pt idx="39">
                  <c:v>16</c:v>
                </c:pt>
                <c:pt idx="40">
                  <c:v>14</c:v>
                </c:pt>
                <c:pt idx="41">
                  <c:v>14</c:v>
                </c:pt>
                <c:pt idx="42">
                  <c:v>14</c:v>
                </c:pt>
                <c:pt idx="43">
                  <c:v>16</c:v>
                </c:pt>
                <c:pt idx="44">
                  <c:v>15</c:v>
                </c:pt>
                <c:pt idx="45">
                  <c:v>15</c:v>
                </c:pt>
                <c:pt idx="46">
                  <c:v>16</c:v>
                </c:pt>
                <c:pt idx="47">
                  <c:v>16</c:v>
                </c:pt>
                <c:pt idx="48">
                  <c:v>16</c:v>
                </c:pt>
                <c:pt idx="49">
                  <c:v>16</c:v>
                </c:pt>
                <c:pt idx="50">
                  <c:v>16</c:v>
                </c:pt>
                <c:pt idx="51">
                  <c:v>16</c:v>
                </c:pt>
                <c:pt idx="52">
                  <c:v>16</c:v>
                </c:pt>
                <c:pt idx="53">
                  <c:v>16</c:v>
                </c:pt>
                <c:pt idx="54">
                  <c:v>16</c:v>
                </c:pt>
                <c:pt idx="55">
                  <c:v>16</c:v>
                </c:pt>
                <c:pt idx="56">
                  <c:v>16</c:v>
                </c:pt>
                <c:pt idx="57">
                  <c:v>16</c:v>
                </c:pt>
                <c:pt idx="58">
                  <c:v>16</c:v>
                </c:pt>
                <c:pt idx="59">
                  <c:v>16</c:v>
                </c:pt>
                <c:pt idx="60">
                  <c:v>16</c:v>
                </c:pt>
                <c:pt idx="61">
                  <c:v>16</c:v>
                </c:pt>
                <c:pt idx="62">
                  <c:v>16</c:v>
                </c:pt>
                <c:pt idx="63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FE56-4183-A388-748194119C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157568"/>
        <c:axId val="168155392"/>
      </c:scatterChart>
      <c:valAx>
        <c:axId val="168134528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8153472"/>
        <c:crosses val="autoZero"/>
        <c:crossBetween val="midCat"/>
        <c:majorUnit val="1"/>
      </c:valAx>
      <c:valAx>
        <c:axId val="168153472"/>
        <c:scaling>
          <c:orientation val="minMax"/>
          <c:max val="80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Expedition Points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68134528"/>
        <c:crossesAt val="0"/>
        <c:crossBetween val="midCat"/>
      </c:valAx>
      <c:valAx>
        <c:axId val="168155392"/>
        <c:scaling>
          <c:orientation val="minMax"/>
          <c:max val="21.330000000000002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Number of Enemy Units</a:t>
                </a:r>
              </a:p>
            </c:rich>
          </c:tx>
          <c:overlay val="0"/>
        </c:title>
        <c:numFmt formatCode="General" sourceLinked="1"/>
        <c:majorTickMark val="out"/>
        <c:minorTickMark val="out"/>
        <c:tickLblPos val="nextTo"/>
        <c:crossAx val="168157568"/>
        <c:crosses val="max"/>
        <c:crossBetween val="midCat"/>
        <c:minorUnit val="1"/>
      </c:valAx>
      <c:valAx>
        <c:axId val="1681575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8155392"/>
        <c:crosses val="autoZero"/>
        <c:crossBetween val="midCat"/>
      </c:valAx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t" anchorCtr="1"/>
          <a:lstStyle/>
          <a:p>
            <a:pPr>
              <a:defRPr/>
            </a:pPr>
            <a:r>
              <a:rPr lang="en-US"/>
              <a:t>PE Expedition Points vs.</a:t>
            </a:r>
            <a:r>
              <a:rPr lang="en-US" baseline="0"/>
              <a:t> Damage Received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Expedition Points</c:v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Fight'!$D$3:$D$66</c:f>
              <c:numCache>
                <c:formatCode>General</c:formatCode>
                <c:ptCount val="64"/>
                <c:pt idx="0">
                  <c:v>251</c:v>
                </c:pt>
                <c:pt idx="1">
                  <c:v>334</c:v>
                </c:pt>
                <c:pt idx="2">
                  <c:v>418</c:v>
                </c:pt>
                <c:pt idx="3">
                  <c:v>752</c:v>
                </c:pt>
                <c:pt idx="4">
                  <c:v>439</c:v>
                </c:pt>
                <c:pt idx="5">
                  <c:v>527</c:v>
                </c:pt>
                <c:pt idx="6">
                  <c:v>614</c:v>
                </c:pt>
                <c:pt idx="7">
                  <c:v>877</c:v>
                </c:pt>
                <c:pt idx="8">
                  <c:v>643</c:v>
                </c:pt>
                <c:pt idx="9">
                  <c:v>643</c:v>
                </c:pt>
                <c:pt idx="10">
                  <c:v>735</c:v>
                </c:pt>
                <c:pt idx="11">
                  <c:v>1011</c:v>
                </c:pt>
                <c:pt idx="12">
                  <c:v>802</c:v>
                </c:pt>
                <c:pt idx="13">
                  <c:v>802</c:v>
                </c:pt>
                <c:pt idx="14">
                  <c:v>802</c:v>
                </c:pt>
                <c:pt idx="15">
                  <c:v>1203</c:v>
                </c:pt>
                <c:pt idx="16">
                  <c:v>869</c:v>
                </c:pt>
                <c:pt idx="17">
                  <c:v>869</c:v>
                </c:pt>
                <c:pt idx="18">
                  <c:v>869</c:v>
                </c:pt>
                <c:pt idx="19">
                  <c:v>1412</c:v>
                </c:pt>
                <c:pt idx="20">
                  <c:v>969</c:v>
                </c:pt>
                <c:pt idx="21">
                  <c:v>969</c:v>
                </c:pt>
                <c:pt idx="22">
                  <c:v>969</c:v>
                </c:pt>
                <c:pt idx="23">
                  <c:v>1696</c:v>
                </c:pt>
                <c:pt idx="24">
                  <c:v>1069</c:v>
                </c:pt>
                <c:pt idx="25">
                  <c:v>1069</c:v>
                </c:pt>
                <c:pt idx="26">
                  <c:v>1069</c:v>
                </c:pt>
                <c:pt idx="27">
                  <c:v>2004</c:v>
                </c:pt>
                <c:pt idx="28">
                  <c:v>1503</c:v>
                </c:pt>
                <c:pt idx="29">
                  <c:v>1654</c:v>
                </c:pt>
                <c:pt idx="30">
                  <c:v>1654</c:v>
                </c:pt>
                <c:pt idx="31">
                  <c:v>2405</c:v>
                </c:pt>
                <c:pt idx="32">
                  <c:v>1837</c:v>
                </c:pt>
                <c:pt idx="33">
                  <c:v>2004</c:v>
                </c:pt>
                <c:pt idx="34">
                  <c:v>2004</c:v>
                </c:pt>
                <c:pt idx="35">
                  <c:v>2672</c:v>
                </c:pt>
                <c:pt idx="36">
                  <c:v>2497</c:v>
                </c:pt>
                <c:pt idx="37">
                  <c:v>2497</c:v>
                </c:pt>
                <c:pt idx="38">
                  <c:v>2497</c:v>
                </c:pt>
                <c:pt idx="39">
                  <c:v>3073</c:v>
                </c:pt>
                <c:pt idx="40">
                  <c:v>3040</c:v>
                </c:pt>
                <c:pt idx="41">
                  <c:v>3040</c:v>
                </c:pt>
                <c:pt idx="42">
                  <c:v>3040</c:v>
                </c:pt>
                <c:pt idx="43">
                  <c:v>3474</c:v>
                </c:pt>
                <c:pt idx="44">
                  <c:v>3758</c:v>
                </c:pt>
                <c:pt idx="45">
                  <c:v>3758</c:v>
                </c:pt>
                <c:pt idx="46">
                  <c:v>4008</c:v>
                </c:pt>
                <c:pt idx="47">
                  <c:v>4008</c:v>
                </c:pt>
                <c:pt idx="48">
                  <c:v>4543</c:v>
                </c:pt>
                <c:pt idx="49">
                  <c:v>4543</c:v>
                </c:pt>
                <c:pt idx="50">
                  <c:v>4543</c:v>
                </c:pt>
                <c:pt idx="51">
                  <c:v>4543</c:v>
                </c:pt>
                <c:pt idx="52">
                  <c:v>5211</c:v>
                </c:pt>
                <c:pt idx="53">
                  <c:v>5211</c:v>
                </c:pt>
                <c:pt idx="54">
                  <c:v>5211</c:v>
                </c:pt>
                <c:pt idx="55">
                  <c:v>5211</c:v>
                </c:pt>
                <c:pt idx="56">
                  <c:v>5879</c:v>
                </c:pt>
                <c:pt idx="57">
                  <c:v>5879</c:v>
                </c:pt>
                <c:pt idx="58">
                  <c:v>5879</c:v>
                </c:pt>
                <c:pt idx="59">
                  <c:v>5879</c:v>
                </c:pt>
                <c:pt idx="60">
                  <c:v>6680</c:v>
                </c:pt>
                <c:pt idx="61">
                  <c:v>6680</c:v>
                </c:pt>
                <c:pt idx="62">
                  <c:v>6680</c:v>
                </c:pt>
                <c:pt idx="63">
                  <c:v>6680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848-4AC7-841C-67AC6340D8C3}"/>
            </c:ext>
          </c:extLst>
        </c:ser>
        <c:ser>
          <c:idx val="4"/>
          <c:order val="2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B848-4AC7-841C-67AC6340D8C3}"/>
            </c:ext>
          </c:extLst>
        </c:ser>
        <c:ser>
          <c:idx val="5"/>
          <c:order val="3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B848-4AC7-841C-67AC6340D8C3}"/>
            </c:ext>
          </c:extLst>
        </c:ser>
        <c:ser>
          <c:idx val="6"/>
          <c:order val="4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B848-4AC7-841C-67AC6340D8C3}"/>
            </c:ext>
          </c:extLst>
        </c:ser>
        <c:ser>
          <c:idx val="7"/>
          <c:order val="5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B848-4AC7-841C-67AC6340D8C3}"/>
            </c:ext>
          </c:extLst>
        </c:ser>
        <c:ser>
          <c:idx val="8"/>
          <c:order val="6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B848-4AC7-841C-67AC6340D8C3}"/>
            </c:ext>
          </c:extLst>
        </c:ser>
        <c:ser>
          <c:idx val="9"/>
          <c:order val="7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6-B848-4AC7-841C-67AC6340D8C3}"/>
            </c:ext>
          </c:extLst>
        </c:ser>
        <c:ser>
          <c:idx val="10"/>
          <c:order val="8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7-B848-4AC7-841C-67AC6340D8C3}"/>
            </c:ext>
          </c:extLst>
        </c:ser>
        <c:ser>
          <c:idx val="11"/>
          <c:order val="9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8-B848-4AC7-841C-67AC6340D8C3}"/>
            </c:ext>
          </c:extLst>
        </c:ser>
        <c:ser>
          <c:idx val="12"/>
          <c:order val="10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9-B848-4AC7-841C-67AC6340D8C3}"/>
            </c:ext>
          </c:extLst>
        </c:ser>
        <c:ser>
          <c:idx val="13"/>
          <c:order val="11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A-B848-4AC7-841C-67AC6340D8C3}"/>
            </c:ext>
          </c:extLst>
        </c:ser>
        <c:ser>
          <c:idx val="14"/>
          <c:order val="12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B-B848-4AC7-841C-67AC6340D8C3}"/>
            </c:ext>
          </c:extLst>
        </c:ser>
        <c:ser>
          <c:idx val="15"/>
          <c:order val="13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C-B848-4AC7-841C-67AC6340D8C3}"/>
            </c:ext>
          </c:extLst>
        </c:ser>
        <c:ser>
          <c:idx val="16"/>
          <c:order val="14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D-B848-4AC7-841C-67AC6340D8C3}"/>
            </c:ext>
          </c:extLst>
        </c:ser>
        <c:ser>
          <c:idx val="17"/>
          <c:order val="15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E-B848-4AC7-841C-67AC6340D8C3}"/>
            </c:ext>
          </c:extLst>
        </c:ser>
        <c:ser>
          <c:idx val="18"/>
          <c:order val="16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F-B848-4AC7-841C-67AC6340D8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071936"/>
        <c:axId val="172086784"/>
      </c:scatterChart>
      <c:scatterChart>
        <c:scatterStyle val="lineMarker"/>
        <c:varyColors val="0"/>
        <c:ser>
          <c:idx val="1"/>
          <c:order val="1"/>
          <c:tx>
            <c:v>Damage Received</c:v>
          </c:tx>
          <c:spPr>
            <a:ln>
              <a:solidFill>
                <a:srgbClr val="0099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Fight'!$M$3:$M$66</c:f>
              <c:numCache>
                <c:formatCode>General</c:formatCode>
                <c:ptCount val="64"/>
                <c:pt idx="0">
                  <c:v>0</c:v>
                </c:pt>
                <c:pt idx="1">
                  <c:v>4</c:v>
                </c:pt>
                <c:pt idx="2">
                  <c:v>12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6</c:v>
                </c:pt>
                <c:pt idx="7">
                  <c:v>5</c:v>
                </c:pt>
                <c:pt idx="8">
                  <c:v>0</c:v>
                </c:pt>
                <c:pt idx="9">
                  <c:v>0</c:v>
                </c:pt>
                <c:pt idx="10">
                  <c:v>8</c:v>
                </c:pt>
                <c:pt idx="11">
                  <c:v>3</c:v>
                </c:pt>
                <c:pt idx="12">
                  <c:v>7</c:v>
                </c:pt>
                <c:pt idx="13">
                  <c:v>0</c:v>
                </c:pt>
                <c:pt idx="14">
                  <c:v>3</c:v>
                </c:pt>
                <c:pt idx="15">
                  <c:v>8</c:v>
                </c:pt>
                <c:pt idx="16">
                  <c:v>10</c:v>
                </c:pt>
                <c:pt idx="17">
                  <c:v>7</c:v>
                </c:pt>
                <c:pt idx="18">
                  <c:v>14</c:v>
                </c:pt>
                <c:pt idx="19">
                  <c:v>9</c:v>
                </c:pt>
                <c:pt idx="20">
                  <c:v>6</c:v>
                </c:pt>
                <c:pt idx="21">
                  <c:v>3</c:v>
                </c:pt>
                <c:pt idx="22">
                  <c:v>0</c:v>
                </c:pt>
                <c:pt idx="23">
                  <c:v>3</c:v>
                </c:pt>
                <c:pt idx="24">
                  <c:v>11</c:v>
                </c:pt>
                <c:pt idx="25">
                  <c:v>16</c:v>
                </c:pt>
                <c:pt idx="26">
                  <c:v>9</c:v>
                </c:pt>
                <c:pt idx="27">
                  <c:v>16</c:v>
                </c:pt>
                <c:pt idx="28">
                  <c:v>2</c:v>
                </c:pt>
                <c:pt idx="29">
                  <c:v>6</c:v>
                </c:pt>
                <c:pt idx="30">
                  <c:v>9</c:v>
                </c:pt>
                <c:pt idx="31">
                  <c:v>5</c:v>
                </c:pt>
                <c:pt idx="32">
                  <c:v>17</c:v>
                </c:pt>
                <c:pt idx="33">
                  <c:v>1</c:v>
                </c:pt>
                <c:pt idx="34">
                  <c:v>11</c:v>
                </c:pt>
                <c:pt idx="35">
                  <c:v>8</c:v>
                </c:pt>
                <c:pt idx="36">
                  <c:v>5</c:v>
                </c:pt>
                <c:pt idx="37">
                  <c:v>15</c:v>
                </c:pt>
                <c:pt idx="38">
                  <c:v>7</c:v>
                </c:pt>
                <c:pt idx="39">
                  <c:v>17</c:v>
                </c:pt>
                <c:pt idx="40">
                  <c:v>12</c:v>
                </c:pt>
                <c:pt idx="41">
                  <c:v>14</c:v>
                </c:pt>
                <c:pt idx="42">
                  <c:v>12</c:v>
                </c:pt>
                <c:pt idx="43">
                  <c:v>20</c:v>
                </c:pt>
                <c:pt idx="44">
                  <c:v>16</c:v>
                </c:pt>
                <c:pt idx="45">
                  <c:v>25</c:v>
                </c:pt>
                <c:pt idx="46">
                  <c:v>21</c:v>
                </c:pt>
                <c:pt idx="47">
                  <c:v>11</c:v>
                </c:pt>
                <c:pt idx="48">
                  <c:v>4</c:v>
                </c:pt>
                <c:pt idx="49">
                  <c:v>8</c:v>
                </c:pt>
                <c:pt idx="50">
                  <c:v>23</c:v>
                </c:pt>
                <c:pt idx="51">
                  <c:v>17</c:v>
                </c:pt>
                <c:pt idx="52">
                  <c:v>16</c:v>
                </c:pt>
                <c:pt idx="53">
                  <c:v>35</c:v>
                </c:pt>
                <c:pt idx="54">
                  <c:v>27</c:v>
                </c:pt>
                <c:pt idx="55">
                  <c:v>25</c:v>
                </c:pt>
                <c:pt idx="56">
                  <c:v>42</c:v>
                </c:pt>
                <c:pt idx="57">
                  <c:v>60</c:v>
                </c:pt>
                <c:pt idx="58">
                  <c:v>28</c:v>
                </c:pt>
                <c:pt idx="59">
                  <c:v>25</c:v>
                </c:pt>
                <c:pt idx="60">
                  <c:v>28</c:v>
                </c:pt>
                <c:pt idx="61">
                  <c:v>19</c:v>
                </c:pt>
                <c:pt idx="62">
                  <c:v>28</c:v>
                </c:pt>
                <c:pt idx="63">
                  <c:v>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B848-4AC7-841C-67AC6340D8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103168"/>
        <c:axId val="172088704"/>
      </c:scatterChart>
      <c:valAx>
        <c:axId val="172071936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2086784"/>
        <c:crosses val="autoZero"/>
        <c:crossBetween val="midCat"/>
        <c:majorUnit val="1"/>
      </c:valAx>
      <c:valAx>
        <c:axId val="172086784"/>
        <c:scaling>
          <c:orientation val="minMax"/>
          <c:max val="80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Expedition Points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2071936"/>
        <c:crossesAt val="0"/>
        <c:crossBetween val="midCat"/>
      </c:valAx>
      <c:valAx>
        <c:axId val="172088704"/>
        <c:scaling>
          <c:orientation val="minMax"/>
          <c:max val="8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Damage Received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2103168"/>
        <c:crosses val="max"/>
        <c:crossBetween val="midCat"/>
      </c:valAx>
      <c:valAx>
        <c:axId val="1721031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2088704"/>
        <c:crosses val="autoZero"/>
        <c:crossBetween val="midCat"/>
      </c:valAx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t" anchorCtr="1"/>
          <a:lstStyle/>
          <a:p>
            <a:pPr>
              <a:defRPr/>
            </a:pPr>
            <a:r>
              <a:rPr lang="en-US"/>
              <a:t>PE Expedition Points vs.</a:t>
            </a:r>
            <a:r>
              <a:rPr lang="en-US" baseline="0"/>
              <a:t> Units Lost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Expedition Points</c:v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Fight'!$D$3:$D$66</c:f>
              <c:numCache>
                <c:formatCode>General</c:formatCode>
                <c:ptCount val="64"/>
                <c:pt idx="0">
                  <c:v>251</c:v>
                </c:pt>
                <c:pt idx="1">
                  <c:v>334</c:v>
                </c:pt>
                <c:pt idx="2">
                  <c:v>418</c:v>
                </c:pt>
                <c:pt idx="3">
                  <c:v>752</c:v>
                </c:pt>
                <c:pt idx="4">
                  <c:v>439</c:v>
                </c:pt>
                <c:pt idx="5">
                  <c:v>527</c:v>
                </c:pt>
                <c:pt idx="6">
                  <c:v>614</c:v>
                </c:pt>
                <c:pt idx="7">
                  <c:v>877</c:v>
                </c:pt>
                <c:pt idx="8">
                  <c:v>643</c:v>
                </c:pt>
                <c:pt idx="9">
                  <c:v>643</c:v>
                </c:pt>
                <c:pt idx="10">
                  <c:v>735</c:v>
                </c:pt>
                <c:pt idx="11">
                  <c:v>1011</c:v>
                </c:pt>
                <c:pt idx="12">
                  <c:v>802</c:v>
                </c:pt>
                <c:pt idx="13">
                  <c:v>802</c:v>
                </c:pt>
                <c:pt idx="14">
                  <c:v>802</c:v>
                </c:pt>
                <c:pt idx="15">
                  <c:v>1203</c:v>
                </c:pt>
                <c:pt idx="16">
                  <c:v>869</c:v>
                </c:pt>
                <c:pt idx="17">
                  <c:v>869</c:v>
                </c:pt>
                <c:pt idx="18">
                  <c:v>869</c:v>
                </c:pt>
                <c:pt idx="19">
                  <c:v>1412</c:v>
                </c:pt>
                <c:pt idx="20">
                  <c:v>969</c:v>
                </c:pt>
                <c:pt idx="21">
                  <c:v>969</c:v>
                </c:pt>
                <c:pt idx="22">
                  <c:v>969</c:v>
                </c:pt>
                <c:pt idx="23">
                  <c:v>1696</c:v>
                </c:pt>
                <c:pt idx="24">
                  <c:v>1069</c:v>
                </c:pt>
                <c:pt idx="25">
                  <c:v>1069</c:v>
                </c:pt>
                <c:pt idx="26">
                  <c:v>1069</c:v>
                </c:pt>
                <c:pt idx="27">
                  <c:v>2004</c:v>
                </c:pt>
                <c:pt idx="28">
                  <c:v>1503</c:v>
                </c:pt>
                <c:pt idx="29">
                  <c:v>1654</c:v>
                </c:pt>
                <c:pt idx="30">
                  <c:v>1654</c:v>
                </c:pt>
                <c:pt idx="31">
                  <c:v>2405</c:v>
                </c:pt>
                <c:pt idx="32">
                  <c:v>1837</c:v>
                </c:pt>
                <c:pt idx="33">
                  <c:v>2004</c:v>
                </c:pt>
                <c:pt idx="34">
                  <c:v>2004</c:v>
                </c:pt>
                <c:pt idx="35">
                  <c:v>2672</c:v>
                </c:pt>
                <c:pt idx="36">
                  <c:v>2497</c:v>
                </c:pt>
                <c:pt idx="37">
                  <c:v>2497</c:v>
                </c:pt>
                <c:pt idx="38">
                  <c:v>2497</c:v>
                </c:pt>
                <c:pt idx="39">
                  <c:v>3073</c:v>
                </c:pt>
                <c:pt idx="40">
                  <c:v>3040</c:v>
                </c:pt>
                <c:pt idx="41">
                  <c:v>3040</c:v>
                </c:pt>
                <c:pt idx="42">
                  <c:v>3040</c:v>
                </c:pt>
                <c:pt idx="43">
                  <c:v>3474</c:v>
                </c:pt>
                <c:pt idx="44">
                  <c:v>3758</c:v>
                </c:pt>
                <c:pt idx="45">
                  <c:v>3758</c:v>
                </c:pt>
                <c:pt idx="46">
                  <c:v>4008</c:v>
                </c:pt>
                <c:pt idx="47">
                  <c:v>4008</c:v>
                </c:pt>
                <c:pt idx="48">
                  <c:v>4543</c:v>
                </c:pt>
                <c:pt idx="49">
                  <c:v>4543</c:v>
                </c:pt>
                <c:pt idx="50">
                  <c:v>4543</c:v>
                </c:pt>
                <c:pt idx="51">
                  <c:v>4543</c:v>
                </c:pt>
                <c:pt idx="52">
                  <c:v>5211</c:v>
                </c:pt>
                <c:pt idx="53">
                  <c:v>5211</c:v>
                </c:pt>
                <c:pt idx="54">
                  <c:v>5211</c:v>
                </c:pt>
                <c:pt idx="55">
                  <c:v>5211</c:v>
                </c:pt>
                <c:pt idx="56">
                  <c:v>5879</c:v>
                </c:pt>
                <c:pt idx="57">
                  <c:v>5879</c:v>
                </c:pt>
                <c:pt idx="58">
                  <c:v>5879</c:v>
                </c:pt>
                <c:pt idx="59">
                  <c:v>5879</c:v>
                </c:pt>
                <c:pt idx="60">
                  <c:v>6680</c:v>
                </c:pt>
                <c:pt idx="61">
                  <c:v>6680</c:v>
                </c:pt>
                <c:pt idx="62">
                  <c:v>6680</c:v>
                </c:pt>
                <c:pt idx="63">
                  <c:v>6680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3C2-4336-B2C4-9F4B877A9D56}"/>
            </c:ext>
          </c:extLst>
        </c:ser>
        <c:ser>
          <c:idx val="4"/>
          <c:order val="2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43C2-4336-B2C4-9F4B877A9D56}"/>
            </c:ext>
          </c:extLst>
        </c:ser>
        <c:ser>
          <c:idx val="5"/>
          <c:order val="3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43C2-4336-B2C4-9F4B877A9D56}"/>
            </c:ext>
          </c:extLst>
        </c:ser>
        <c:ser>
          <c:idx val="6"/>
          <c:order val="4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43C2-4336-B2C4-9F4B877A9D56}"/>
            </c:ext>
          </c:extLst>
        </c:ser>
        <c:ser>
          <c:idx val="7"/>
          <c:order val="5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43C2-4336-B2C4-9F4B877A9D56}"/>
            </c:ext>
          </c:extLst>
        </c:ser>
        <c:ser>
          <c:idx val="8"/>
          <c:order val="6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43C2-4336-B2C4-9F4B877A9D56}"/>
            </c:ext>
          </c:extLst>
        </c:ser>
        <c:ser>
          <c:idx val="9"/>
          <c:order val="7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6-43C2-4336-B2C4-9F4B877A9D56}"/>
            </c:ext>
          </c:extLst>
        </c:ser>
        <c:ser>
          <c:idx val="10"/>
          <c:order val="8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7-43C2-4336-B2C4-9F4B877A9D56}"/>
            </c:ext>
          </c:extLst>
        </c:ser>
        <c:ser>
          <c:idx val="11"/>
          <c:order val="9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8-43C2-4336-B2C4-9F4B877A9D56}"/>
            </c:ext>
          </c:extLst>
        </c:ser>
        <c:ser>
          <c:idx val="12"/>
          <c:order val="10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9-43C2-4336-B2C4-9F4B877A9D56}"/>
            </c:ext>
          </c:extLst>
        </c:ser>
        <c:ser>
          <c:idx val="13"/>
          <c:order val="11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A-43C2-4336-B2C4-9F4B877A9D56}"/>
            </c:ext>
          </c:extLst>
        </c:ser>
        <c:ser>
          <c:idx val="14"/>
          <c:order val="12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B-43C2-4336-B2C4-9F4B877A9D56}"/>
            </c:ext>
          </c:extLst>
        </c:ser>
        <c:ser>
          <c:idx val="15"/>
          <c:order val="13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C-43C2-4336-B2C4-9F4B877A9D56}"/>
            </c:ext>
          </c:extLst>
        </c:ser>
        <c:ser>
          <c:idx val="16"/>
          <c:order val="14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D-43C2-4336-B2C4-9F4B877A9D56}"/>
            </c:ext>
          </c:extLst>
        </c:ser>
        <c:ser>
          <c:idx val="17"/>
          <c:order val="15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E-43C2-4336-B2C4-9F4B877A9D56}"/>
            </c:ext>
          </c:extLst>
        </c:ser>
        <c:ser>
          <c:idx val="18"/>
          <c:order val="16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F-43C2-4336-B2C4-9F4B877A9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220800"/>
        <c:axId val="172223104"/>
      </c:scatterChart>
      <c:scatterChart>
        <c:scatterStyle val="lineMarker"/>
        <c:varyColors val="0"/>
        <c:ser>
          <c:idx val="1"/>
          <c:order val="1"/>
          <c:tx>
            <c:v>Units Lost</c:v>
          </c:tx>
          <c:spPr>
            <a:ln>
              <a:solidFill>
                <a:srgbClr val="0099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Fight'!$N$3:$N$66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0</c:v>
                </c:pt>
                <c:pt idx="56">
                  <c:v>3</c:v>
                </c:pt>
                <c:pt idx="57">
                  <c:v>5</c:v>
                </c:pt>
                <c:pt idx="58">
                  <c:v>1</c:v>
                </c:pt>
                <c:pt idx="59">
                  <c:v>2</c:v>
                </c:pt>
                <c:pt idx="60">
                  <c:v>2</c:v>
                </c:pt>
                <c:pt idx="61">
                  <c:v>0</c:v>
                </c:pt>
                <c:pt idx="62">
                  <c:v>1</c:v>
                </c:pt>
                <c:pt idx="63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43C2-4336-B2C4-9F4B877A9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235392"/>
        <c:axId val="172233472"/>
      </c:scatterChart>
      <c:valAx>
        <c:axId val="172220800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2223104"/>
        <c:crosses val="autoZero"/>
        <c:crossBetween val="midCat"/>
        <c:majorUnit val="1"/>
      </c:valAx>
      <c:valAx>
        <c:axId val="172223104"/>
        <c:scaling>
          <c:orientation val="minMax"/>
          <c:max val="80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Expedition Points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2220800"/>
        <c:crossesAt val="0"/>
        <c:crossBetween val="midCat"/>
      </c:valAx>
      <c:valAx>
        <c:axId val="172233472"/>
        <c:scaling>
          <c:orientation val="minMax"/>
          <c:max val="8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Units Lost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2235392"/>
        <c:crosses val="max"/>
        <c:crossBetween val="midCat"/>
      </c:valAx>
      <c:valAx>
        <c:axId val="172235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2233472"/>
        <c:crosses val="autoZero"/>
        <c:crossBetween val="midCat"/>
      </c:valAx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t" anchorCtr="1"/>
          <a:lstStyle/>
          <a:p>
            <a:pPr>
              <a:defRPr/>
            </a:pPr>
            <a:r>
              <a:rPr lang="en-US"/>
              <a:t>PE Expedition Points vs.</a:t>
            </a:r>
            <a:r>
              <a:rPr lang="en-US" baseline="0"/>
              <a:t> Enemy Attack/Defense Bonus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Expedition Points</c:v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Fight'!$D$3:$D$66</c:f>
              <c:numCache>
                <c:formatCode>General</c:formatCode>
                <c:ptCount val="64"/>
                <c:pt idx="0">
                  <c:v>251</c:v>
                </c:pt>
                <c:pt idx="1">
                  <c:v>334</c:v>
                </c:pt>
                <c:pt idx="2">
                  <c:v>418</c:v>
                </c:pt>
                <c:pt idx="3">
                  <c:v>752</c:v>
                </c:pt>
                <c:pt idx="4">
                  <c:v>439</c:v>
                </c:pt>
                <c:pt idx="5">
                  <c:v>527</c:v>
                </c:pt>
                <c:pt idx="6">
                  <c:v>614</c:v>
                </c:pt>
                <c:pt idx="7">
                  <c:v>877</c:v>
                </c:pt>
                <c:pt idx="8">
                  <c:v>643</c:v>
                </c:pt>
                <c:pt idx="9">
                  <c:v>643</c:v>
                </c:pt>
                <c:pt idx="10">
                  <c:v>735</c:v>
                </c:pt>
                <c:pt idx="11">
                  <c:v>1011</c:v>
                </c:pt>
                <c:pt idx="12">
                  <c:v>802</c:v>
                </c:pt>
                <c:pt idx="13">
                  <c:v>802</c:v>
                </c:pt>
                <c:pt idx="14">
                  <c:v>802</c:v>
                </c:pt>
                <c:pt idx="15">
                  <c:v>1203</c:v>
                </c:pt>
                <c:pt idx="16">
                  <c:v>869</c:v>
                </c:pt>
                <c:pt idx="17">
                  <c:v>869</c:v>
                </c:pt>
                <c:pt idx="18">
                  <c:v>869</c:v>
                </c:pt>
                <c:pt idx="19">
                  <c:v>1412</c:v>
                </c:pt>
                <c:pt idx="20">
                  <c:v>969</c:v>
                </c:pt>
                <c:pt idx="21">
                  <c:v>969</c:v>
                </c:pt>
                <c:pt idx="22">
                  <c:v>969</c:v>
                </c:pt>
                <c:pt idx="23">
                  <c:v>1696</c:v>
                </c:pt>
                <c:pt idx="24">
                  <c:v>1069</c:v>
                </c:pt>
                <c:pt idx="25">
                  <c:v>1069</c:v>
                </c:pt>
                <c:pt idx="26">
                  <c:v>1069</c:v>
                </c:pt>
                <c:pt idx="27">
                  <c:v>2004</c:v>
                </c:pt>
                <c:pt idx="28">
                  <c:v>1503</c:v>
                </c:pt>
                <c:pt idx="29">
                  <c:v>1654</c:v>
                </c:pt>
                <c:pt idx="30">
                  <c:v>1654</c:v>
                </c:pt>
                <c:pt idx="31">
                  <c:v>2405</c:v>
                </c:pt>
                <c:pt idx="32">
                  <c:v>1837</c:v>
                </c:pt>
                <c:pt idx="33">
                  <c:v>2004</c:v>
                </c:pt>
                <c:pt idx="34">
                  <c:v>2004</c:v>
                </c:pt>
                <c:pt idx="35">
                  <c:v>2672</c:v>
                </c:pt>
                <c:pt idx="36">
                  <c:v>2497</c:v>
                </c:pt>
                <c:pt idx="37">
                  <c:v>2497</c:v>
                </c:pt>
                <c:pt idx="38">
                  <c:v>2497</c:v>
                </c:pt>
                <c:pt idx="39">
                  <c:v>3073</c:v>
                </c:pt>
                <c:pt idx="40">
                  <c:v>3040</c:v>
                </c:pt>
                <c:pt idx="41">
                  <c:v>3040</c:v>
                </c:pt>
                <c:pt idx="42">
                  <c:v>3040</c:v>
                </c:pt>
                <c:pt idx="43">
                  <c:v>3474</c:v>
                </c:pt>
                <c:pt idx="44">
                  <c:v>3758</c:v>
                </c:pt>
                <c:pt idx="45">
                  <c:v>3758</c:v>
                </c:pt>
                <c:pt idx="46">
                  <c:v>4008</c:v>
                </c:pt>
                <c:pt idx="47">
                  <c:v>4008</c:v>
                </c:pt>
                <c:pt idx="48">
                  <c:v>4543</c:v>
                </c:pt>
                <c:pt idx="49">
                  <c:v>4543</c:v>
                </c:pt>
                <c:pt idx="50">
                  <c:v>4543</c:v>
                </c:pt>
                <c:pt idx="51">
                  <c:v>4543</c:v>
                </c:pt>
                <c:pt idx="52">
                  <c:v>5211</c:v>
                </c:pt>
                <c:pt idx="53">
                  <c:v>5211</c:v>
                </c:pt>
                <c:pt idx="54">
                  <c:v>5211</c:v>
                </c:pt>
                <c:pt idx="55">
                  <c:v>5211</c:v>
                </c:pt>
                <c:pt idx="56">
                  <c:v>5879</c:v>
                </c:pt>
                <c:pt idx="57">
                  <c:v>5879</c:v>
                </c:pt>
                <c:pt idx="58">
                  <c:v>5879</c:v>
                </c:pt>
                <c:pt idx="59">
                  <c:v>5879</c:v>
                </c:pt>
                <c:pt idx="60">
                  <c:v>6680</c:v>
                </c:pt>
                <c:pt idx="61">
                  <c:v>6680</c:v>
                </c:pt>
                <c:pt idx="62">
                  <c:v>6680</c:v>
                </c:pt>
                <c:pt idx="63">
                  <c:v>6680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5AC-4C8C-97D8-AF8F9BCA773C}"/>
            </c:ext>
          </c:extLst>
        </c:ser>
        <c:ser>
          <c:idx val="4"/>
          <c:order val="2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F5AC-4C8C-97D8-AF8F9BCA773C}"/>
            </c:ext>
          </c:extLst>
        </c:ser>
        <c:ser>
          <c:idx val="5"/>
          <c:order val="3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F5AC-4C8C-97D8-AF8F9BCA773C}"/>
            </c:ext>
          </c:extLst>
        </c:ser>
        <c:ser>
          <c:idx val="6"/>
          <c:order val="4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F5AC-4C8C-97D8-AF8F9BCA773C}"/>
            </c:ext>
          </c:extLst>
        </c:ser>
        <c:ser>
          <c:idx val="7"/>
          <c:order val="5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F5AC-4C8C-97D8-AF8F9BCA773C}"/>
            </c:ext>
          </c:extLst>
        </c:ser>
        <c:ser>
          <c:idx val="8"/>
          <c:order val="6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F5AC-4C8C-97D8-AF8F9BCA773C}"/>
            </c:ext>
          </c:extLst>
        </c:ser>
        <c:ser>
          <c:idx val="9"/>
          <c:order val="7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6-F5AC-4C8C-97D8-AF8F9BCA773C}"/>
            </c:ext>
          </c:extLst>
        </c:ser>
        <c:ser>
          <c:idx val="10"/>
          <c:order val="8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7-F5AC-4C8C-97D8-AF8F9BCA773C}"/>
            </c:ext>
          </c:extLst>
        </c:ser>
        <c:ser>
          <c:idx val="11"/>
          <c:order val="9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8-F5AC-4C8C-97D8-AF8F9BCA773C}"/>
            </c:ext>
          </c:extLst>
        </c:ser>
        <c:ser>
          <c:idx val="12"/>
          <c:order val="10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9-F5AC-4C8C-97D8-AF8F9BCA773C}"/>
            </c:ext>
          </c:extLst>
        </c:ser>
        <c:ser>
          <c:idx val="13"/>
          <c:order val="11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A-F5AC-4C8C-97D8-AF8F9BCA773C}"/>
            </c:ext>
          </c:extLst>
        </c:ser>
        <c:ser>
          <c:idx val="14"/>
          <c:order val="12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B-F5AC-4C8C-97D8-AF8F9BCA773C}"/>
            </c:ext>
          </c:extLst>
        </c:ser>
        <c:ser>
          <c:idx val="15"/>
          <c:order val="13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C-F5AC-4C8C-97D8-AF8F9BCA773C}"/>
            </c:ext>
          </c:extLst>
        </c:ser>
        <c:ser>
          <c:idx val="16"/>
          <c:order val="14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D-F5AC-4C8C-97D8-AF8F9BCA773C}"/>
            </c:ext>
          </c:extLst>
        </c:ser>
        <c:ser>
          <c:idx val="17"/>
          <c:order val="15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E-F5AC-4C8C-97D8-AF8F9BCA773C}"/>
            </c:ext>
          </c:extLst>
        </c:ser>
        <c:ser>
          <c:idx val="18"/>
          <c:order val="16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F-F5AC-4C8C-97D8-AF8F9BCA77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210624"/>
        <c:axId val="173225472"/>
      </c:scatterChart>
      <c:scatterChart>
        <c:scatterStyle val="lineMarker"/>
        <c:varyColors val="0"/>
        <c:ser>
          <c:idx val="1"/>
          <c:order val="1"/>
          <c:tx>
            <c:v>Enemy Bonus</c:v>
          </c:tx>
          <c:spPr>
            <a:ln>
              <a:solidFill>
                <a:srgbClr val="0099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Fight'!$O$3:$O$66</c:f>
              <c:numCache>
                <c:formatCode>0%</c:formatCode>
                <c:ptCount val="64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0.15</c:v>
                </c:pt>
                <c:pt idx="5">
                  <c:v>0.15</c:v>
                </c:pt>
                <c:pt idx="6">
                  <c:v>0.15</c:v>
                </c:pt>
                <c:pt idx="7">
                  <c:v>0.15</c:v>
                </c:pt>
                <c:pt idx="8">
                  <c:v>0.2</c:v>
                </c:pt>
                <c:pt idx="9">
                  <c:v>0.2</c:v>
                </c:pt>
                <c:pt idx="10">
                  <c:v>0.2</c:v>
                </c:pt>
                <c:pt idx="11">
                  <c:v>0.2</c:v>
                </c:pt>
                <c:pt idx="12">
                  <c:v>0.25</c:v>
                </c:pt>
                <c:pt idx="13">
                  <c:v>0.25</c:v>
                </c:pt>
                <c:pt idx="14">
                  <c:v>0.25</c:v>
                </c:pt>
                <c:pt idx="15">
                  <c:v>0.25</c:v>
                </c:pt>
                <c:pt idx="16">
                  <c:v>0.25</c:v>
                </c:pt>
                <c:pt idx="17">
                  <c:v>0.25</c:v>
                </c:pt>
                <c:pt idx="18">
                  <c:v>0.25</c:v>
                </c:pt>
                <c:pt idx="19">
                  <c:v>0.25</c:v>
                </c:pt>
                <c:pt idx="20">
                  <c:v>0.25</c:v>
                </c:pt>
                <c:pt idx="21">
                  <c:v>0.25</c:v>
                </c:pt>
                <c:pt idx="22">
                  <c:v>0.25</c:v>
                </c:pt>
                <c:pt idx="23">
                  <c:v>0.25</c:v>
                </c:pt>
                <c:pt idx="24">
                  <c:v>0.3</c:v>
                </c:pt>
                <c:pt idx="25">
                  <c:v>0.3</c:v>
                </c:pt>
                <c:pt idx="26">
                  <c:v>0.3</c:v>
                </c:pt>
                <c:pt idx="27">
                  <c:v>0.3</c:v>
                </c:pt>
                <c:pt idx="28">
                  <c:v>0.4</c:v>
                </c:pt>
                <c:pt idx="29">
                  <c:v>0.4</c:v>
                </c:pt>
                <c:pt idx="30">
                  <c:v>0.4</c:v>
                </c:pt>
                <c:pt idx="31">
                  <c:v>0.4</c:v>
                </c:pt>
                <c:pt idx="32">
                  <c:v>0.5</c:v>
                </c:pt>
                <c:pt idx="33">
                  <c:v>0.5</c:v>
                </c:pt>
                <c:pt idx="34">
                  <c:v>0.5</c:v>
                </c:pt>
                <c:pt idx="35">
                  <c:v>0.5</c:v>
                </c:pt>
                <c:pt idx="36">
                  <c:v>0.55000000000000004</c:v>
                </c:pt>
                <c:pt idx="37">
                  <c:v>0.55000000000000004</c:v>
                </c:pt>
                <c:pt idx="38">
                  <c:v>0.55000000000000004</c:v>
                </c:pt>
                <c:pt idx="39">
                  <c:v>0.55000000000000004</c:v>
                </c:pt>
                <c:pt idx="40">
                  <c:v>0.6</c:v>
                </c:pt>
                <c:pt idx="41">
                  <c:v>0.6</c:v>
                </c:pt>
                <c:pt idx="42">
                  <c:v>0.6</c:v>
                </c:pt>
                <c:pt idx="43">
                  <c:v>0.6</c:v>
                </c:pt>
                <c:pt idx="44">
                  <c:v>0.65</c:v>
                </c:pt>
                <c:pt idx="45">
                  <c:v>0.65</c:v>
                </c:pt>
                <c:pt idx="46">
                  <c:v>0.65</c:v>
                </c:pt>
                <c:pt idx="47">
                  <c:v>0.65</c:v>
                </c:pt>
                <c:pt idx="48">
                  <c:v>0.7</c:v>
                </c:pt>
                <c:pt idx="49">
                  <c:v>0.7</c:v>
                </c:pt>
                <c:pt idx="50">
                  <c:v>0.75</c:v>
                </c:pt>
                <c:pt idx="51">
                  <c:v>0.8</c:v>
                </c:pt>
                <c:pt idx="52">
                  <c:v>0.75</c:v>
                </c:pt>
                <c:pt idx="53">
                  <c:v>0.75</c:v>
                </c:pt>
                <c:pt idx="54">
                  <c:v>0.8</c:v>
                </c:pt>
                <c:pt idx="55">
                  <c:v>0.85</c:v>
                </c:pt>
                <c:pt idx="56">
                  <c:v>0.8</c:v>
                </c:pt>
                <c:pt idx="57">
                  <c:v>0.85</c:v>
                </c:pt>
                <c:pt idx="58">
                  <c:v>0.85</c:v>
                </c:pt>
                <c:pt idx="59">
                  <c:v>1</c:v>
                </c:pt>
                <c:pt idx="60">
                  <c:v>0.85</c:v>
                </c:pt>
                <c:pt idx="61">
                  <c:v>0.95</c:v>
                </c:pt>
                <c:pt idx="62">
                  <c:v>0.95</c:v>
                </c:pt>
                <c:pt idx="63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F5AC-4C8C-97D8-AF8F9BCA77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229568"/>
        <c:axId val="173227392"/>
      </c:scatterChart>
      <c:valAx>
        <c:axId val="173210624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3225472"/>
        <c:crosses val="autoZero"/>
        <c:crossBetween val="midCat"/>
        <c:majorUnit val="1"/>
      </c:valAx>
      <c:valAx>
        <c:axId val="173225472"/>
        <c:scaling>
          <c:orientation val="minMax"/>
          <c:max val="80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Expedition Points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3210624"/>
        <c:crossesAt val="0"/>
        <c:crossBetween val="midCat"/>
      </c:valAx>
      <c:valAx>
        <c:axId val="173227392"/>
        <c:scaling>
          <c:orientation val="minMax"/>
          <c:max val="1.5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Attack/Defense Bonus</a:t>
                </a:r>
              </a:p>
            </c:rich>
          </c:tx>
          <c:overlay val="0"/>
        </c:title>
        <c:numFmt formatCode="0%" sourceLinked="1"/>
        <c:majorTickMark val="out"/>
        <c:minorTickMark val="none"/>
        <c:tickLblPos val="nextTo"/>
        <c:crossAx val="173229568"/>
        <c:crosses val="max"/>
        <c:crossBetween val="midCat"/>
      </c:valAx>
      <c:valAx>
        <c:axId val="1732295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3227392"/>
        <c:crosses val="autoZero"/>
        <c:crossBetween val="midCat"/>
      </c:valAx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t" anchorCtr="1"/>
          <a:lstStyle/>
          <a:p>
            <a:pPr>
              <a:defRPr/>
            </a:pPr>
            <a:r>
              <a:rPr lang="en-US"/>
              <a:t>Cumulative % of Total Fighting Progressive Era Expedition Points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Cumulative % of Total EP</c:v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Fight'!$C$3:$C$66</c:f>
              <c:numCache>
                <c:formatCode>General</c:formatCode>
                <c:ptCount val="6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</c:numCache>
            </c:numRef>
          </c:xVal>
          <c:yVal>
            <c:numRef>
              <c:f>'PE Fight'!$F$3:$F$66</c:f>
              <c:numCache>
                <c:formatCode>0.00%</c:formatCode>
                <c:ptCount val="64"/>
                <c:pt idx="0">
                  <c:v>1.4908440790919512E-3</c:v>
                </c:pt>
                <c:pt idx="1">
                  <c:v>3.4746764393178945E-3</c:v>
                </c:pt>
                <c:pt idx="2">
                  <c:v>5.9574366985228168E-3</c:v>
                </c:pt>
                <c:pt idx="3">
                  <c:v>1.0424029317953682E-2</c:v>
                </c:pt>
                <c:pt idx="4">
                  <c:v>1.303152155190335E-2</c:v>
                </c:pt>
                <c:pt idx="5">
                  <c:v>1.6161700156211951E-2</c:v>
                </c:pt>
                <c:pt idx="6">
                  <c:v>1.980862551303449E-2</c:v>
                </c:pt>
                <c:pt idx="7">
                  <c:v>2.5017670363088839E-2</c:v>
                </c:pt>
                <c:pt idx="8">
                  <c:v>2.883684463741603E-2</c:v>
                </c:pt>
                <c:pt idx="9">
                  <c:v>3.2656018911743218E-2</c:v>
                </c:pt>
                <c:pt idx="10">
                  <c:v>3.7021638027809292E-2</c:v>
                </c:pt>
                <c:pt idx="11">
                  <c:v>4.3026591669092014E-2</c:v>
                </c:pt>
                <c:pt idx="12">
                  <c:v>4.7790165180772268E-2</c:v>
                </c:pt>
                <c:pt idx="13">
                  <c:v>5.2553738692452528E-2</c:v>
                </c:pt>
                <c:pt idx="14">
                  <c:v>5.7317312204132789E-2</c:v>
                </c:pt>
                <c:pt idx="15">
                  <c:v>6.4462672471653173E-2</c:v>
                </c:pt>
                <c:pt idx="16">
                  <c:v>6.962420037894762E-2</c:v>
                </c:pt>
                <c:pt idx="17">
                  <c:v>7.4785728286242067E-2</c:v>
                </c:pt>
                <c:pt idx="18">
                  <c:v>7.9947256193536514E-2</c:v>
                </c:pt>
                <c:pt idx="19">
                  <c:v>8.8333996590659353E-2</c:v>
                </c:pt>
                <c:pt idx="20">
                  <c:v>9.4089486282452589E-2</c:v>
                </c:pt>
                <c:pt idx="21">
                  <c:v>9.9844975974245812E-2</c:v>
                </c:pt>
                <c:pt idx="22">
                  <c:v>0.10560046566603905</c:v>
                </c:pt>
                <c:pt idx="23">
                  <c:v>0.11567405753113845</c:v>
                </c:pt>
                <c:pt idx="24">
                  <c:v>0.12202350900743046</c:v>
                </c:pt>
                <c:pt idx="25">
                  <c:v>0.12837296048372249</c:v>
                </c:pt>
                <c:pt idx="26">
                  <c:v>0.1347224119600145</c:v>
                </c:pt>
                <c:pt idx="27">
                  <c:v>0.14662540612137015</c:v>
                </c:pt>
                <c:pt idx="28">
                  <c:v>0.15555265174238689</c:v>
                </c:pt>
                <c:pt idx="29">
                  <c:v>0.1653767796579968</c:v>
                </c:pt>
                <c:pt idx="30">
                  <c:v>0.17520090757360671</c:v>
                </c:pt>
                <c:pt idx="31">
                  <c:v>0.1894856884908025</c:v>
                </c:pt>
                <c:pt idx="32">
                  <c:v>0.20039676647204518</c:v>
                </c:pt>
                <c:pt idx="33">
                  <c:v>0.21229976063340084</c:v>
                </c:pt>
                <c:pt idx="34">
                  <c:v>0.22420275479475651</c:v>
                </c:pt>
                <c:pt idx="35">
                  <c:v>0.24007341367656404</c:v>
                </c:pt>
                <c:pt idx="36">
                  <c:v>0.25490463943549874</c:v>
                </c:pt>
                <c:pt idx="37">
                  <c:v>0.26973586519443338</c:v>
                </c:pt>
                <c:pt idx="38">
                  <c:v>0.28456709095336807</c:v>
                </c:pt>
                <c:pt idx="39">
                  <c:v>0.30281953659101574</c:v>
                </c:pt>
                <c:pt idx="40">
                  <c:v>0.32087597483977881</c:v>
                </c:pt>
                <c:pt idx="41">
                  <c:v>0.33893241308854188</c:v>
                </c:pt>
                <c:pt idx="42">
                  <c:v>0.35698885133730496</c:v>
                </c:pt>
                <c:pt idx="43">
                  <c:v>0.37762308373079279</c:v>
                </c:pt>
                <c:pt idx="44">
                  <c:v>0.39994416759225709</c:v>
                </c:pt>
                <c:pt idx="45">
                  <c:v>0.42226525145372146</c:v>
                </c:pt>
                <c:pt idx="46">
                  <c:v>0.44607123977643276</c:v>
                </c:pt>
                <c:pt idx="47">
                  <c:v>0.46987722809914412</c:v>
                </c:pt>
                <c:pt idx="48">
                  <c:v>0.4968609119689239</c:v>
                </c:pt>
                <c:pt idx="49">
                  <c:v>0.52384459583870369</c:v>
                </c:pt>
                <c:pt idx="50">
                  <c:v>0.55082827970848358</c:v>
                </c:pt>
                <c:pt idx="51">
                  <c:v>0.57781196357826337</c:v>
                </c:pt>
                <c:pt idx="52">
                  <c:v>0.60876331216849511</c:v>
                </c:pt>
                <c:pt idx="53">
                  <c:v>0.63971466075872674</c:v>
                </c:pt>
                <c:pt idx="54">
                  <c:v>0.67066600934895848</c:v>
                </c:pt>
                <c:pt idx="55">
                  <c:v>0.70161735793919022</c:v>
                </c:pt>
                <c:pt idx="56">
                  <c:v>0.73653637124987381</c:v>
                </c:pt>
                <c:pt idx="57">
                  <c:v>0.7714553845605574</c:v>
                </c:pt>
                <c:pt idx="58">
                  <c:v>0.80637439787124099</c:v>
                </c:pt>
                <c:pt idx="59">
                  <c:v>0.84129341118192458</c:v>
                </c:pt>
                <c:pt idx="60">
                  <c:v>0.88097005838644338</c:v>
                </c:pt>
                <c:pt idx="61">
                  <c:v>0.92064670559096229</c:v>
                </c:pt>
                <c:pt idx="62">
                  <c:v>0.96032335279548109</c:v>
                </c:pt>
                <c:pt idx="63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873-4701-A31F-1C2801D2716B}"/>
            </c:ext>
          </c:extLst>
        </c:ser>
        <c:ser>
          <c:idx val="4"/>
          <c:order val="1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8873-4701-A31F-1C2801D2716B}"/>
            </c:ext>
          </c:extLst>
        </c:ser>
        <c:ser>
          <c:idx val="5"/>
          <c:order val="2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8873-4701-A31F-1C2801D2716B}"/>
            </c:ext>
          </c:extLst>
        </c:ser>
        <c:ser>
          <c:idx val="6"/>
          <c:order val="3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8873-4701-A31F-1C2801D2716B}"/>
            </c:ext>
          </c:extLst>
        </c:ser>
        <c:ser>
          <c:idx val="7"/>
          <c:order val="4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8873-4701-A31F-1C2801D2716B}"/>
            </c:ext>
          </c:extLst>
        </c:ser>
        <c:ser>
          <c:idx val="8"/>
          <c:order val="5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8873-4701-A31F-1C2801D2716B}"/>
            </c:ext>
          </c:extLst>
        </c:ser>
        <c:ser>
          <c:idx val="9"/>
          <c:order val="6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6-8873-4701-A31F-1C2801D2716B}"/>
            </c:ext>
          </c:extLst>
        </c:ser>
        <c:ser>
          <c:idx val="10"/>
          <c:order val="7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7-8873-4701-A31F-1C2801D2716B}"/>
            </c:ext>
          </c:extLst>
        </c:ser>
        <c:ser>
          <c:idx val="11"/>
          <c:order val="8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8-8873-4701-A31F-1C2801D2716B}"/>
            </c:ext>
          </c:extLst>
        </c:ser>
        <c:ser>
          <c:idx val="12"/>
          <c:order val="9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9-8873-4701-A31F-1C2801D2716B}"/>
            </c:ext>
          </c:extLst>
        </c:ser>
        <c:ser>
          <c:idx val="13"/>
          <c:order val="10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A-8873-4701-A31F-1C2801D2716B}"/>
            </c:ext>
          </c:extLst>
        </c:ser>
        <c:ser>
          <c:idx val="14"/>
          <c:order val="11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B-8873-4701-A31F-1C2801D2716B}"/>
            </c:ext>
          </c:extLst>
        </c:ser>
        <c:ser>
          <c:idx val="15"/>
          <c:order val="12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C-8873-4701-A31F-1C2801D2716B}"/>
            </c:ext>
          </c:extLst>
        </c:ser>
        <c:ser>
          <c:idx val="16"/>
          <c:order val="13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D-8873-4701-A31F-1C2801D2716B}"/>
            </c:ext>
          </c:extLst>
        </c:ser>
        <c:ser>
          <c:idx val="17"/>
          <c:order val="14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E-8873-4701-A31F-1C2801D2716B}"/>
            </c:ext>
          </c:extLst>
        </c:ser>
        <c:ser>
          <c:idx val="18"/>
          <c:order val="15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F-8873-4701-A31F-1C2801D2716B}"/>
            </c:ext>
          </c:extLst>
        </c:ser>
        <c:ser>
          <c:idx val="1"/>
          <c:order val="16"/>
          <c:tx>
            <c:v>GE Level 1</c:v>
          </c:tx>
          <c:spPr>
            <a:ln>
              <a:solidFill>
                <a:schemeClr val="tx1"/>
              </a:solidFill>
              <a:prstDash val="dash"/>
            </a:ln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873-4701-A31F-1C2801D2716B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Lit>
              <c:formatCode>General</c:formatCode>
              <c:ptCount val="2"/>
              <c:pt idx="0">
                <c:v>1</c:v>
              </c:pt>
              <c:pt idx="1">
                <c:v>64</c:v>
              </c:pt>
            </c:numLit>
          </c:xVal>
          <c:yVal>
            <c:numLit>
              <c:formatCode>General</c:formatCode>
              <c:ptCount val="2"/>
              <c:pt idx="0">
                <c:v>6.4500000000000002E-2</c:v>
              </c:pt>
              <c:pt idx="1">
                <c:v>6.4500000000000002E-2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11-8873-4701-A31F-1C2801D2716B}"/>
            </c:ext>
          </c:extLst>
        </c:ser>
        <c:ser>
          <c:idx val="2"/>
          <c:order val="17"/>
          <c:tx>
            <c:v>GE Level 2</c:v>
          </c:tx>
          <c:spPr>
            <a:ln>
              <a:solidFill>
                <a:srgbClr val="00B050"/>
              </a:solidFill>
              <a:prstDash val="dash"/>
            </a:ln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873-4701-A31F-1C2801D2716B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Lit>
              <c:formatCode>General</c:formatCode>
              <c:ptCount val="2"/>
              <c:pt idx="0">
                <c:v>1</c:v>
              </c:pt>
              <c:pt idx="1">
                <c:v>64</c:v>
              </c:pt>
            </c:numLit>
          </c:xVal>
          <c:yVal>
            <c:numLit>
              <c:formatCode>General</c:formatCode>
              <c:ptCount val="2"/>
              <c:pt idx="0">
                <c:v>0.1895</c:v>
              </c:pt>
              <c:pt idx="1">
                <c:v>0.1895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13-8873-4701-A31F-1C2801D2716B}"/>
            </c:ext>
          </c:extLst>
        </c:ser>
        <c:ser>
          <c:idx val="3"/>
          <c:order val="18"/>
          <c:tx>
            <c:v>GE Level 3</c:v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8873-4701-A31F-1C2801D2716B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Lit>
              <c:formatCode>General</c:formatCode>
              <c:ptCount val="2"/>
              <c:pt idx="0">
                <c:v>1</c:v>
              </c:pt>
              <c:pt idx="1">
                <c:v>64</c:v>
              </c:pt>
            </c:numLit>
          </c:xVal>
          <c:yVal>
            <c:numLit>
              <c:formatCode>General</c:formatCode>
              <c:ptCount val="2"/>
              <c:pt idx="0">
                <c:v>0.46989999999999998</c:v>
              </c:pt>
              <c:pt idx="1">
                <c:v>0.46989999999999998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15-8873-4701-A31F-1C2801D2716B}"/>
            </c:ext>
          </c:extLst>
        </c:ser>
        <c:ser>
          <c:idx val="19"/>
          <c:order val="19"/>
          <c:tx>
            <c:v>GE Level 4</c:v>
          </c:tx>
          <c:spPr>
            <a:ln>
              <a:solidFill>
                <a:srgbClr val="FF0000"/>
              </a:solidFill>
              <a:prstDash val="dash"/>
            </a:ln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8873-4701-A31F-1C2801D2716B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Lit>
              <c:formatCode>General</c:formatCode>
              <c:ptCount val="2"/>
              <c:pt idx="0">
                <c:v>1</c:v>
              </c:pt>
              <c:pt idx="1">
                <c:v>64</c:v>
              </c:pt>
            </c:numLit>
          </c:xVal>
          <c:yVal>
            <c:numLit>
              <c:formatCode>General</c:formatCode>
              <c:ptCount val="2"/>
              <c:pt idx="0">
                <c:v>1</c:v>
              </c:pt>
              <c:pt idx="1">
                <c:v>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17-8873-4701-A31F-1C2801D271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965312"/>
        <c:axId val="173967232"/>
      </c:scatterChart>
      <c:valAx>
        <c:axId val="173965312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73967232"/>
        <c:crosses val="autoZero"/>
        <c:crossBetween val="midCat"/>
        <c:majorUnit val="1"/>
      </c:valAx>
      <c:valAx>
        <c:axId val="173967232"/>
        <c:scaling>
          <c:orientation val="minMax"/>
          <c:max val="1.2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% of Total Fighting EP</a:t>
                </a:r>
              </a:p>
            </c:rich>
          </c:tx>
          <c:overlay val="0"/>
        </c:title>
        <c:numFmt formatCode="0.00%" sourceLinked="1"/>
        <c:majorTickMark val="out"/>
        <c:minorTickMark val="none"/>
        <c:tickLblPos val="nextTo"/>
        <c:crossAx val="173965312"/>
        <c:crossesAt val="0"/>
        <c:crossBetween val="midCat"/>
      </c:valAx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egendEntry>
        <c:idx val="19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21</xdr:row>
      <xdr:rowOff>124691</xdr:rowOff>
    </xdr:from>
    <xdr:to>
      <xdr:col>28</xdr:col>
      <xdr:colOff>153785</xdr:colOff>
      <xdr:row>59</xdr:row>
      <xdr:rowOff>84762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61</xdr:row>
      <xdr:rowOff>0</xdr:rowOff>
    </xdr:from>
    <xdr:to>
      <xdr:col>28</xdr:col>
      <xdr:colOff>153785</xdr:colOff>
      <xdr:row>97</xdr:row>
      <xdr:rowOff>306434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0</xdr:colOff>
      <xdr:row>100</xdr:row>
      <xdr:rowOff>0</xdr:rowOff>
    </xdr:from>
    <xdr:to>
      <xdr:col>28</xdr:col>
      <xdr:colOff>153785</xdr:colOff>
      <xdr:row>138</xdr:row>
      <xdr:rowOff>154034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0</xdr:colOff>
      <xdr:row>141</xdr:row>
      <xdr:rowOff>0</xdr:rowOff>
    </xdr:from>
    <xdr:to>
      <xdr:col>28</xdr:col>
      <xdr:colOff>153785</xdr:colOff>
      <xdr:row>179</xdr:row>
      <xdr:rowOff>154035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0</xdr:colOff>
      <xdr:row>182</xdr:row>
      <xdr:rowOff>0</xdr:rowOff>
    </xdr:from>
    <xdr:to>
      <xdr:col>28</xdr:col>
      <xdr:colOff>153785</xdr:colOff>
      <xdr:row>220</xdr:row>
      <xdr:rowOff>154034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0</xdr:colOff>
      <xdr:row>222</xdr:row>
      <xdr:rowOff>0</xdr:rowOff>
    </xdr:from>
    <xdr:to>
      <xdr:col>28</xdr:col>
      <xdr:colOff>153785</xdr:colOff>
      <xdr:row>260</xdr:row>
      <xdr:rowOff>154035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89172F19-3E09-4EA4-AD83-EA4CC01BBD02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7A43A4E9-BBDD-440E-9370-2D38A29A60E1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1B577B18-ED14-4108-AC74-E5AB3BAFF32C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4C78B29D-63E0-4C66-B44A-3F56C91DE0EB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74CCF0EF-6755-410C-B4E8-178D9FE4FC88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D1C1771D-790B-4767-ADEB-470C82336F4F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B432E009-BFB5-4412-A77D-E61E16B3E60F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2E0F2A2D-F7C0-47FD-869F-81C6C815AFA7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C087BFCD-4F0E-4F5A-9988-4564C3245393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200B7380-1D9F-4328-B4E3-430908070AE3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292470A9-B598-4B94-87B7-693374C36462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83F4A04C-2AB7-4835-8AA7-ED76C774D499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DA99F664-D544-40A8-AA35-23D8EB54DC30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3616C881-FAC8-4005-AEED-F697D4CC7D9E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3AD7C6DC-ED1B-48E2-9A1F-07499D4BF27E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189A125E-E4DD-404E-B0D4-29D61A06ED41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C3F2443B-7F5F-4335-A393-5A98BE9C4D9B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1122386A-E53F-4E30-8F5B-C794C8A2BA7A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F36C8DC2-15C1-488B-AC24-CCA145A37079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E5CB4B49-BD93-4C9C-B4C7-8242154F1368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BF3A762E-1AF1-4D46-9536-E6E35FBF549E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B4821DE3-D4B1-40E5-965E-296FFA75DDAB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5215F3EF-C636-4B11-948F-7BB320B75CA9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8CCA8D8E-9CBD-4E7E-99C5-019A163E664F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56ACA6A4-3EB9-44F1-8D0B-888A11985997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CBC25B0B-CB2B-4DA2-A026-2E6337933A30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5B487872-AF9E-4FFA-87B3-9449C3E296D4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BE992A9F-2E7B-4CF0-91CC-98E9AFA55B7B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D2E9E29F-F416-4B61-8F25-98C900A92B88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F58A6831-26B4-49C8-8D2F-9E16D0501161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4B24EDA2-1274-4C18-9CFC-D9E3B498AFAC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88C14BC4-77F1-4B19-9249-078DFD81ABE7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D77BB909-D014-499E-964F-BE641DD22834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FD40493A-23E7-434B-9C23-8794636C2F7B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BADBA92A-433A-44CC-ABBB-B023C57629F9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25CF6EA5-841B-4F97-AC99-E17AB1F334AC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F70D86CC-6DB7-4C3E-9754-E9663DF6281F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29C09ACC-2E03-4FFA-936E-D8D54DEB7A82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40073728-49F0-4C37-A534-8F57F8F79BA7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EF896B0D-386D-4185-8C08-237348979321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5CCCD690-65B8-4EFF-BB62-717CFAE311F9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B3970C9F-943F-482F-B185-359E863235A8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2F0B4401-BA62-4453-AB9F-0E29EA3CBEA8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27C14500-0B47-44AC-9742-999F13706181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>
          <a:extLst xmlns:a="http://schemas.openxmlformats.org/drawingml/2006/main">
            <a:ext uri="{FF2B5EF4-FFF2-40B4-BE49-F238E27FC236}">
              <a16:creationId xmlns:a16="http://schemas.microsoft.com/office/drawing/2014/main" id="{0C5D0026-F98F-4E08-98AB-7666DACC91B0}"/>
            </a:ext>
          </a:extLst>
        </cdr:cNvPr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>
          <a:extLst xmlns:a="http://schemas.openxmlformats.org/drawingml/2006/main">
            <a:ext uri="{FF2B5EF4-FFF2-40B4-BE49-F238E27FC236}">
              <a16:creationId xmlns:a16="http://schemas.microsoft.com/office/drawing/2014/main" id="{F0774FCE-083A-4CF8-BE5C-ABD3B01846C1}"/>
            </a:ext>
          </a:extLst>
        </cdr:cNvPr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>
          <a:extLst xmlns:a="http://schemas.openxmlformats.org/drawingml/2006/main">
            <a:ext uri="{FF2B5EF4-FFF2-40B4-BE49-F238E27FC236}">
              <a16:creationId xmlns:a16="http://schemas.microsoft.com/office/drawing/2014/main" id="{8FC5194E-6F57-49B8-B2D0-E9D9CDFCC436}"/>
            </a:ext>
          </a:extLst>
        </cdr:cNvPr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>
          <a:extLst xmlns:a="http://schemas.openxmlformats.org/drawingml/2006/main">
            <a:ext uri="{FF2B5EF4-FFF2-40B4-BE49-F238E27FC236}">
              <a16:creationId xmlns:a16="http://schemas.microsoft.com/office/drawing/2014/main" id="{555E066B-3AA4-4B52-9F92-82978283AEB4}"/>
            </a:ext>
          </a:extLst>
        </cdr:cNvPr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0.86194</cdr:x>
      <cdr:y>0.78793</cdr:y>
    </cdr:from>
    <cdr:to>
      <cdr:x>0.86194</cdr:x>
      <cdr:y>0.8691</cdr:y>
    </cdr:to>
    <cdr:cxnSp macro="">
      <cdr:nvCxnSpPr>
        <cdr:cNvPr id="53" name="Straight Arrow Connector 52">
          <a:extLst xmlns:a="http://schemas.openxmlformats.org/drawingml/2006/main">
            <a:ext uri="{FF2B5EF4-FFF2-40B4-BE49-F238E27FC236}">
              <a16:creationId xmlns:a16="http://schemas.microsoft.com/office/drawing/2014/main" id="{794BC26F-7925-4553-996A-F687ACBC97C5}"/>
            </a:ext>
          </a:extLst>
        </cdr:cNvPr>
        <cdr:cNvCxnSpPr/>
      </cdr:nvCxnSpPr>
      <cdr:spPr>
        <a:xfrm xmlns:a="http://schemas.openxmlformats.org/drawingml/2006/main" flipV="1">
          <a:off x="11166764" y="5514109"/>
          <a:ext cx="0" cy="568037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0.82843</cdr:x>
      <cdr:y>0.80707</cdr:y>
    </cdr:from>
    <cdr:to>
      <cdr:x>0.89901</cdr:x>
      <cdr:y>0.84931</cdr:y>
    </cdr:to>
    <cdr:sp macro="" textlink="">
      <cdr:nvSpPr>
        <cdr:cNvPr id="52" name="TextBox 1"/>
        <cdr:cNvSpPr txBox="1"/>
      </cdr:nvSpPr>
      <cdr:spPr>
        <a:xfrm xmlns:a="http://schemas.openxmlformats.org/drawingml/2006/main">
          <a:off x="10732654" y="5648037"/>
          <a:ext cx="914391" cy="295603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12.5%</a:t>
          </a:r>
        </a:p>
      </cdr:txBody>
    </cdr:sp>
  </cdr:relSizeAnchor>
  <cdr:relSizeAnchor xmlns:cdr="http://schemas.openxmlformats.org/drawingml/2006/chartDrawing">
    <cdr:from>
      <cdr:x>0.86194</cdr:x>
      <cdr:y>0.61174</cdr:y>
    </cdr:from>
    <cdr:to>
      <cdr:x>0.86194</cdr:x>
      <cdr:y>0.78398</cdr:y>
    </cdr:to>
    <cdr:cxnSp macro="">
      <cdr:nvCxnSpPr>
        <cdr:cNvPr id="56" name="Straight Arrow Connector 55">
          <a:extLst xmlns:a="http://schemas.openxmlformats.org/drawingml/2006/main">
            <a:ext uri="{FF2B5EF4-FFF2-40B4-BE49-F238E27FC236}">
              <a16:creationId xmlns:a16="http://schemas.microsoft.com/office/drawing/2014/main" id="{C38887CC-91ED-4C34-845F-3EFB69FFC59C}"/>
            </a:ext>
          </a:extLst>
        </cdr:cNvPr>
        <cdr:cNvCxnSpPr/>
      </cdr:nvCxnSpPr>
      <cdr:spPr>
        <a:xfrm xmlns:a="http://schemas.openxmlformats.org/drawingml/2006/main" flipV="1">
          <a:off x="11166764" y="4281055"/>
          <a:ext cx="0" cy="1205347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70C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0.82736</cdr:x>
      <cdr:y>0.68037</cdr:y>
    </cdr:from>
    <cdr:to>
      <cdr:x>0.89794</cdr:x>
      <cdr:y>0.72261</cdr:y>
    </cdr:to>
    <cdr:sp macro="" textlink="">
      <cdr:nvSpPr>
        <cdr:cNvPr id="57" name="TextBox 1"/>
        <cdr:cNvSpPr txBox="1"/>
      </cdr:nvSpPr>
      <cdr:spPr>
        <a:xfrm xmlns:a="http://schemas.openxmlformats.org/drawingml/2006/main">
          <a:off x="10718800" y="4761347"/>
          <a:ext cx="914391" cy="295603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70C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28%</a:t>
          </a:r>
        </a:p>
      </cdr:txBody>
    </cdr:sp>
  </cdr:relSizeAnchor>
  <cdr:relSizeAnchor xmlns:cdr="http://schemas.openxmlformats.org/drawingml/2006/chartDrawing">
    <cdr:from>
      <cdr:x>0.64057</cdr:x>
      <cdr:y>0.27122</cdr:y>
    </cdr:from>
    <cdr:to>
      <cdr:x>0.64057</cdr:x>
      <cdr:y>0.60382</cdr:y>
    </cdr:to>
    <cdr:cxnSp macro="">
      <cdr:nvCxnSpPr>
        <cdr:cNvPr id="62" name="Straight Arrow Connector 61">
          <a:extLst xmlns:a="http://schemas.openxmlformats.org/drawingml/2006/main">
            <a:ext uri="{FF2B5EF4-FFF2-40B4-BE49-F238E27FC236}">
              <a16:creationId xmlns:a16="http://schemas.microsoft.com/office/drawing/2014/main" id="{4AD86F0E-F82D-458C-A154-7E738FDC082A}"/>
            </a:ext>
          </a:extLst>
        </cdr:cNvPr>
        <cdr:cNvCxnSpPr/>
      </cdr:nvCxnSpPr>
      <cdr:spPr>
        <a:xfrm xmlns:a="http://schemas.openxmlformats.org/drawingml/2006/main" flipV="1">
          <a:off x="8298873" y="1898074"/>
          <a:ext cx="0" cy="2327562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0.606</cdr:x>
      <cdr:y>0.40915</cdr:y>
    </cdr:from>
    <cdr:to>
      <cdr:x>0.67658</cdr:x>
      <cdr:y>0.45139</cdr:y>
    </cdr:to>
    <cdr:sp macro="" textlink="">
      <cdr:nvSpPr>
        <cdr:cNvPr id="64" name="TextBox 1"/>
        <cdr:cNvSpPr txBox="1"/>
      </cdr:nvSpPr>
      <cdr:spPr>
        <a:xfrm xmlns:a="http://schemas.openxmlformats.org/drawingml/2006/main">
          <a:off x="7850909" y="2863273"/>
          <a:ext cx="914391" cy="295603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53%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0"/>
  <sheetViews>
    <sheetView zoomScale="85" zoomScaleNormal="85" workbookViewId="0">
      <selection activeCell="R62" sqref="R62"/>
    </sheetView>
  </sheetViews>
  <sheetFormatPr defaultRowHeight="15" x14ac:dyDescent="0.25"/>
  <cols>
    <col min="3" max="3" width="11.140625" customWidth="1"/>
    <col min="4" max="6" width="12" customWidth="1"/>
    <col min="7" max="7" width="9.5703125" customWidth="1"/>
    <col min="8" max="8" width="6.28515625" bestFit="1" customWidth="1"/>
    <col min="9" max="9" width="7.85546875" bestFit="1" customWidth="1"/>
    <col min="10" max="10" width="9" customWidth="1"/>
    <col min="12" max="13" width="8.5703125" style="3" customWidth="1"/>
    <col min="14" max="15" width="7.7109375" bestFit="1" customWidth="1"/>
    <col min="16" max="16" width="7.7109375" style="1" bestFit="1" customWidth="1"/>
    <col min="17" max="17" width="9.5703125" style="99" customWidth="1"/>
    <col min="18" max="18" width="10.28515625" style="3" bestFit="1" customWidth="1"/>
    <col min="19" max="19" width="9.28515625" style="3" customWidth="1"/>
  </cols>
  <sheetData>
    <row r="1" spans="1:19" ht="15.75" thickBot="1" x14ac:dyDescent="0.3">
      <c r="G1" s="222" t="s">
        <v>18</v>
      </c>
      <c r="H1" s="223"/>
      <c r="I1" s="223"/>
      <c r="J1" s="224"/>
      <c r="L1" s="225" t="s">
        <v>36</v>
      </c>
      <c r="M1" s="226"/>
      <c r="N1" s="226"/>
      <c r="O1" s="226"/>
      <c r="P1" s="226"/>
      <c r="Q1" s="227"/>
      <c r="R1" s="228" t="s">
        <v>39</v>
      </c>
      <c r="S1" s="229"/>
    </row>
    <row r="2" spans="1:19" ht="30.75" thickBot="1" x14ac:dyDescent="0.3">
      <c r="A2" s="91" t="s">
        <v>42</v>
      </c>
      <c r="B2" s="92" t="s">
        <v>43</v>
      </c>
      <c r="C2" s="92" t="s">
        <v>41</v>
      </c>
      <c r="D2" s="93" t="s">
        <v>5</v>
      </c>
      <c r="E2" s="116" t="s">
        <v>53</v>
      </c>
      <c r="F2" s="116" t="s">
        <v>54</v>
      </c>
      <c r="G2" s="61" t="s">
        <v>3</v>
      </c>
      <c r="H2" s="57" t="s">
        <v>17</v>
      </c>
      <c r="I2" s="57" t="s">
        <v>20</v>
      </c>
      <c r="J2" s="62" t="s">
        <v>2</v>
      </c>
      <c r="L2" s="68" t="s">
        <v>6</v>
      </c>
      <c r="M2" s="69" t="s">
        <v>7</v>
      </c>
      <c r="N2" s="66" t="s">
        <v>8</v>
      </c>
      <c r="O2" s="66" t="s">
        <v>9</v>
      </c>
      <c r="P2" s="67" t="s">
        <v>55</v>
      </c>
      <c r="Q2" s="98" t="s">
        <v>37</v>
      </c>
      <c r="R2" s="68" t="s">
        <v>5</v>
      </c>
      <c r="S2" s="70" t="s">
        <v>40</v>
      </c>
    </row>
    <row r="3" spans="1:19" x14ac:dyDescent="0.25">
      <c r="A3" s="230">
        <v>1</v>
      </c>
      <c r="B3" s="233">
        <v>1</v>
      </c>
      <c r="C3" s="96">
        <v>1</v>
      </c>
      <c r="D3" s="30">
        <v>30</v>
      </c>
      <c r="E3" s="117">
        <f>D3</f>
        <v>30</v>
      </c>
      <c r="F3" s="123">
        <f>E3/$E$66</f>
        <v>1.4879476242436267E-3</v>
      </c>
      <c r="G3" s="32"/>
      <c r="H3" s="30">
        <v>3</v>
      </c>
      <c r="I3" s="33">
        <v>1</v>
      </c>
      <c r="J3" s="31">
        <f t="shared" ref="J3:J66" si="0">H3*10</f>
        <v>30</v>
      </c>
      <c r="L3" s="81">
        <f t="shared" ref="L3:L34" si="1">(D3-0.5)/H3</f>
        <v>9.8333333333333339</v>
      </c>
      <c r="M3" s="82">
        <f t="shared" ref="M3:M34" si="2">(D3+0.4)/H3</f>
        <v>10.133333333333333</v>
      </c>
      <c r="N3" s="235">
        <f>MAX(L3:L6)</f>
        <v>9.9444444444444446</v>
      </c>
      <c r="O3" s="235">
        <f>MIN(M3:M6)</f>
        <v>10.044444444444444</v>
      </c>
      <c r="P3" s="235">
        <v>10</v>
      </c>
      <c r="Q3" s="238"/>
      <c r="R3" s="76">
        <f>ROUND(H3*P3,0)</f>
        <v>30</v>
      </c>
      <c r="S3" s="71">
        <f t="shared" ref="S3:S34" si="3">(R3-D3)/D3</f>
        <v>0</v>
      </c>
    </row>
    <row r="4" spans="1:19" x14ac:dyDescent="0.25">
      <c r="A4" s="231"/>
      <c r="B4" s="234"/>
      <c r="C4" s="96">
        <v>2</v>
      </c>
      <c r="D4" s="30">
        <v>40</v>
      </c>
      <c r="E4" s="117">
        <f>D4+E3</f>
        <v>70</v>
      </c>
      <c r="F4" s="123">
        <f t="shared" ref="F4:F66" si="4">E4/$E$66</f>
        <v>3.4718777899017954E-3</v>
      </c>
      <c r="G4" s="32"/>
      <c r="H4" s="30">
        <v>4</v>
      </c>
      <c r="I4" s="33">
        <v>1</v>
      </c>
      <c r="J4" s="31">
        <f t="shared" si="0"/>
        <v>40</v>
      </c>
      <c r="L4" s="83">
        <f t="shared" si="1"/>
        <v>9.875</v>
      </c>
      <c r="M4" s="84">
        <f t="shared" si="2"/>
        <v>10.1</v>
      </c>
      <c r="N4" s="236"/>
      <c r="O4" s="236"/>
      <c r="P4" s="236"/>
      <c r="Q4" s="239"/>
      <c r="R4" s="76">
        <f>ROUND(H4*P3,0)</f>
        <v>40</v>
      </c>
      <c r="S4" s="72">
        <f t="shared" si="3"/>
        <v>0</v>
      </c>
    </row>
    <row r="5" spans="1:19" x14ac:dyDescent="0.25">
      <c r="A5" s="231"/>
      <c r="B5" s="234"/>
      <c r="C5" s="96">
        <v>3</v>
      </c>
      <c r="D5" s="30">
        <v>50</v>
      </c>
      <c r="E5" s="117">
        <f t="shared" ref="E5:E66" si="5">D5+E4</f>
        <v>120</v>
      </c>
      <c r="F5" s="123">
        <f t="shared" si="4"/>
        <v>5.9517904969745069E-3</v>
      </c>
      <c r="G5" s="32"/>
      <c r="H5" s="30">
        <v>5</v>
      </c>
      <c r="I5" s="33">
        <v>1</v>
      </c>
      <c r="J5" s="31">
        <f t="shared" si="0"/>
        <v>50</v>
      </c>
      <c r="L5" s="83">
        <f t="shared" si="1"/>
        <v>9.9</v>
      </c>
      <c r="M5" s="84">
        <f t="shared" si="2"/>
        <v>10.08</v>
      </c>
      <c r="N5" s="236"/>
      <c r="O5" s="236"/>
      <c r="P5" s="236"/>
      <c r="Q5" s="239"/>
      <c r="R5" s="76">
        <f>ROUND(H5*P3,0)</f>
        <v>50</v>
      </c>
      <c r="S5" s="72">
        <f t="shared" si="3"/>
        <v>0</v>
      </c>
    </row>
    <row r="6" spans="1:19" x14ac:dyDescent="0.25">
      <c r="A6" s="231"/>
      <c r="B6" s="234"/>
      <c r="C6" s="97">
        <v>4</v>
      </c>
      <c r="D6" s="36">
        <v>90</v>
      </c>
      <c r="E6" s="118">
        <f t="shared" si="5"/>
        <v>210</v>
      </c>
      <c r="F6" s="124">
        <f t="shared" si="4"/>
        <v>1.0415633369705387E-2</v>
      </c>
      <c r="G6" s="34"/>
      <c r="H6" s="45">
        <v>9</v>
      </c>
      <c r="I6" s="36">
        <v>2</v>
      </c>
      <c r="J6" s="37">
        <f t="shared" si="0"/>
        <v>90</v>
      </c>
      <c r="L6" s="85">
        <f t="shared" si="1"/>
        <v>9.9444444444444446</v>
      </c>
      <c r="M6" s="86">
        <f t="shared" si="2"/>
        <v>10.044444444444444</v>
      </c>
      <c r="N6" s="237"/>
      <c r="O6" s="237"/>
      <c r="P6" s="237"/>
      <c r="Q6" s="240"/>
      <c r="R6" s="76">
        <f>ROUND(H6*P3,0)</f>
        <v>90</v>
      </c>
      <c r="S6" s="72">
        <f t="shared" si="3"/>
        <v>0</v>
      </c>
    </row>
    <row r="7" spans="1:19" x14ac:dyDescent="0.25">
      <c r="A7" s="231"/>
      <c r="B7" s="241">
        <f>B3+1</f>
        <v>2</v>
      </c>
      <c r="C7" s="95">
        <v>5</v>
      </c>
      <c r="D7" s="39">
        <v>53</v>
      </c>
      <c r="E7" s="119">
        <f t="shared" si="5"/>
        <v>263</v>
      </c>
      <c r="F7" s="125">
        <f t="shared" si="4"/>
        <v>1.3044340839202461E-2</v>
      </c>
      <c r="G7" s="38"/>
      <c r="H7" s="46">
        <v>5</v>
      </c>
      <c r="I7" s="39">
        <v>1</v>
      </c>
      <c r="J7" s="40">
        <f t="shared" si="0"/>
        <v>50</v>
      </c>
      <c r="L7" s="87">
        <f t="shared" si="1"/>
        <v>10.5</v>
      </c>
      <c r="M7" s="88">
        <f t="shared" si="2"/>
        <v>10.68</v>
      </c>
      <c r="N7" s="243">
        <f>MAX(L7:L10)</f>
        <v>10.5</v>
      </c>
      <c r="O7" s="243">
        <f>MIN(M7:M10)</f>
        <v>10.540000000000001</v>
      </c>
      <c r="P7" s="243">
        <v>10.5</v>
      </c>
      <c r="Q7" s="244">
        <f>ROUND(P7/P3,4)</f>
        <v>1.05</v>
      </c>
      <c r="R7" s="77">
        <f>ROUND(H7*P7,0)</f>
        <v>53</v>
      </c>
      <c r="S7" s="73">
        <f t="shared" si="3"/>
        <v>0</v>
      </c>
    </row>
    <row r="8" spans="1:19" x14ac:dyDescent="0.25">
      <c r="A8" s="231"/>
      <c r="B8" s="234"/>
      <c r="C8" s="96">
        <v>6</v>
      </c>
      <c r="D8" s="30">
        <v>63</v>
      </c>
      <c r="E8" s="117">
        <f t="shared" si="5"/>
        <v>326</v>
      </c>
      <c r="F8" s="123">
        <f t="shared" si="4"/>
        <v>1.6169030850114077E-2</v>
      </c>
      <c r="G8" s="32"/>
      <c r="H8" s="33">
        <v>6</v>
      </c>
      <c r="I8" s="33">
        <v>1</v>
      </c>
      <c r="J8" s="31">
        <f t="shared" si="0"/>
        <v>60</v>
      </c>
      <c r="L8" s="83">
        <f t="shared" si="1"/>
        <v>10.416666666666666</v>
      </c>
      <c r="M8" s="84">
        <f t="shared" si="2"/>
        <v>10.566666666666666</v>
      </c>
      <c r="N8" s="236"/>
      <c r="O8" s="236"/>
      <c r="P8" s="236"/>
      <c r="Q8" s="245"/>
      <c r="R8" s="78">
        <f>ROUND(H8*P7,0)</f>
        <v>63</v>
      </c>
      <c r="S8" s="72">
        <f t="shared" si="3"/>
        <v>0</v>
      </c>
    </row>
    <row r="9" spans="1:19" x14ac:dyDescent="0.25">
      <c r="A9" s="231"/>
      <c r="B9" s="234"/>
      <c r="C9" s="96">
        <v>7</v>
      </c>
      <c r="D9" s="30">
        <v>74</v>
      </c>
      <c r="E9" s="117">
        <f t="shared" si="5"/>
        <v>400</v>
      </c>
      <c r="F9" s="123">
        <f t="shared" si="4"/>
        <v>1.9839301656581688E-2</v>
      </c>
      <c r="G9" s="32"/>
      <c r="H9" s="33">
        <v>7</v>
      </c>
      <c r="I9" s="33">
        <v>1</v>
      </c>
      <c r="J9" s="31">
        <f t="shared" si="0"/>
        <v>70</v>
      </c>
      <c r="L9" s="83">
        <f t="shared" si="1"/>
        <v>10.5</v>
      </c>
      <c r="M9" s="84">
        <f t="shared" si="2"/>
        <v>10.62857142857143</v>
      </c>
      <c r="N9" s="236"/>
      <c r="O9" s="236"/>
      <c r="P9" s="236"/>
      <c r="Q9" s="245"/>
      <c r="R9" s="78">
        <f>ROUND(H9*P7,0)</f>
        <v>74</v>
      </c>
      <c r="S9" s="72">
        <f t="shared" si="3"/>
        <v>0</v>
      </c>
    </row>
    <row r="10" spans="1:19" x14ac:dyDescent="0.25">
      <c r="A10" s="231"/>
      <c r="B10" s="242"/>
      <c r="C10" s="97">
        <v>8</v>
      </c>
      <c r="D10" s="36">
        <v>105</v>
      </c>
      <c r="E10" s="118">
        <f t="shared" si="5"/>
        <v>505</v>
      </c>
      <c r="F10" s="124">
        <f t="shared" si="4"/>
        <v>2.5047118341434381E-2</v>
      </c>
      <c r="G10" s="34"/>
      <c r="H10" s="45">
        <v>10</v>
      </c>
      <c r="I10" s="36">
        <v>1</v>
      </c>
      <c r="J10" s="37">
        <f t="shared" si="0"/>
        <v>100</v>
      </c>
      <c r="L10" s="85">
        <f t="shared" si="1"/>
        <v>10.45</v>
      </c>
      <c r="M10" s="86">
        <f t="shared" si="2"/>
        <v>10.540000000000001</v>
      </c>
      <c r="N10" s="237"/>
      <c r="O10" s="237"/>
      <c r="P10" s="237"/>
      <c r="Q10" s="246"/>
      <c r="R10" s="79">
        <f>ROUND(H10*P7,0)</f>
        <v>105</v>
      </c>
      <c r="S10" s="74">
        <f t="shared" si="3"/>
        <v>0</v>
      </c>
    </row>
    <row r="11" spans="1:19" ht="14.45" customHeight="1" x14ac:dyDescent="0.25">
      <c r="A11" s="231"/>
      <c r="B11" s="241">
        <f>B7+1</f>
        <v>3</v>
      </c>
      <c r="C11" s="95">
        <v>9</v>
      </c>
      <c r="D11" s="39">
        <v>77</v>
      </c>
      <c r="E11" s="119">
        <f t="shared" si="5"/>
        <v>582</v>
      </c>
      <c r="F11" s="125">
        <f t="shared" si="4"/>
        <v>2.8866183910326356E-2</v>
      </c>
      <c r="G11" s="38"/>
      <c r="H11" s="39">
        <v>7</v>
      </c>
      <c r="I11" s="39">
        <v>1</v>
      </c>
      <c r="J11" s="40">
        <f t="shared" si="0"/>
        <v>70</v>
      </c>
      <c r="L11" s="87">
        <f t="shared" si="1"/>
        <v>10.928571428571429</v>
      </c>
      <c r="M11" s="88">
        <f t="shared" si="2"/>
        <v>11.057142857142859</v>
      </c>
      <c r="N11" s="243">
        <f>MAX(L11:L14)</f>
        <v>11.045454545454545</v>
      </c>
      <c r="O11" s="243">
        <f>MIN(M11:M14)</f>
        <v>11.05</v>
      </c>
      <c r="P11" s="243">
        <f>IF((N11+(O11-N11)/2)&lt;N11,N11,N11+(O11-N11)/2)</f>
        <v>11.047727272727272</v>
      </c>
      <c r="Q11" s="244">
        <f>ROUND(P11/P7,4)</f>
        <v>1.0522</v>
      </c>
      <c r="R11" s="77">
        <f>ROUND(H11*P11,0)</f>
        <v>77</v>
      </c>
      <c r="S11" s="73">
        <f t="shared" si="3"/>
        <v>0</v>
      </c>
    </row>
    <row r="12" spans="1:19" x14ac:dyDescent="0.25">
      <c r="A12" s="231"/>
      <c r="B12" s="234"/>
      <c r="C12" s="96">
        <v>10</v>
      </c>
      <c r="D12" s="33">
        <v>77</v>
      </c>
      <c r="E12" s="120">
        <f t="shared" si="5"/>
        <v>659</v>
      </c>
      <c r="F12" s="126">
        <f t="shared" si="4"/>
        <v>3.2685249479218331E-2</v>
      </c>
      <c r="G12" s="32"/>
      <c r="H12" s="33">
        <v>7</v>
      </c>
      <c r="I12" s="33">
        <v>1</v>
      </c>
      <c r="J12" s="31">
        <f t="shared" si="0"/>
        <v>70</v>
      </c>
      <c r="L12" s="83">
        <f t="shared" si="1"/>
        <v>10.928571428571429</v>
      </c>
      <c r="M12" s="84">
        <f t="shared" si="2"/>
        <v>11.057142857142859</v>
      </c>
      <c r="N12" s="236"/>
      <c r="O12" s="236"/>
      <c r="P12" s="236"/>
      <c r="Q12" s="245"/>
      <c r="R12" s="78">
        <f>ROUND(H12*P11,0)</f>
        <v>77</v>
      </c>
      <c r="S12" s="72">
        <f t="shared" si="3"/>
        <v>0</v>
      </c>
    </row>
    <row r="13" spans="1:19" x14ac:dyDescent="0.25">
      <c r="A13" s="231"/>
      <c r="B13" s="234"/>
      <c r="C13" s="96">
        <v>11</v>
      </c>
      <c r="D13" s="33">
        <v>88</v>
      </c>
      <c r="E13" s="120">
        <f t="shared" si="5"/>
        <v>747</v>
      </c>
      <c r="F13" s="126">
        <f t="shared" si="4"/>
        <v>3.7049895843666303E-2</v>
      </c>
      <c r="G13" s="41"/>
      <c r="H13" s="33">
        <v>8</v>
      </c>
      <c r="I13" s="33">
        <v>1</v>
      </c>
      <c r="J13" s="42">
        <f t="shared" si="0"/>
        <v>80</v>
      </c>
      <c r="L13" s="83">
        <f t="shared" si="1"/>
        <v>10.9375</v>
      </c>
      <c r="M13" s="84">
        <f t="shared" si="2"/>
        <v>11.05</v>
      </c>
      <c r="N13" s="236"/>
      <c r="O13" s="236"/>
      <c r="P13" s="236"/>
      <c r="Q13" s="245"/>
      <c r="R13" s="78">
        <f>ROUND(H13*P11,0)</f>
        <v>88</v>
      </c>
      <c r="S13" s="72">
        <f t="shared" si="3"/>
        <v>0</v>
      </c>
    </row>
    <row r="14" spans="1:19" x14ac:dyDescent="0.25">
      <c r="A14" s="231"/>
      <c r="B14" s="242"/>
      <c r="C14" s="97">
        <v>12</v>
      </c>
      <c r="D14" s="130">
        <v>122</v>
      </c>
      <c r="E14" s="131">
        <f t="shared" si="5"/>
        <v>869</v>
      </c>
      <c r="F14" s="132">
        <f t="shared" si="4"/>
        <v>4.3100882848923716E-2</v>
      </c>
      <c r="G14" s="133"/>
      <c r="H14" s="134">
        <v>11</v>
      </c>
      <c r="I14" s="130">
        <v>2</v>
      </c>
      <c r="J14" s="135">
        <f t="shared" si="0"/>
        <v>110</v>
      </c>
      <c r="L14" s="136">
        <f t="shared" si="1"/>
        <v>11.045454545454545</v>
      </c>
      <c r="M14" s="137">
        <f t="shared" si="2"/>
        <v>11.127272727272727</v>
      </c>
      <c r="N14" s="237"/>
      <c r="O14" s="237"/>
      <c r="P14" s="237"/>
      <c r="Q14" s="246"/>
      <c r="R14" s="138">
        <f>ROUND(H14*P11,0)</f>
        <v>122</v>
      </c>
      <c r="S14" s="139">
        <f t="shared" si="3"/>
        <v>0</v>
      </c>
    </row>
    <row r="15" spans="1:19" ht="14.45" customHeight="1" x14ac:dyDescent="0.25">
      <c r="A15" s="231"/>
      <c r="B15" s="241">
        <f>B11+1</f>
        <v>4</v>
      </c>
      <c r="C15" s="95">
        <v>13</v>
      </c>
      <c r="D15" s="39">
        <v>96</v>
      </c>
      <c r="E15" s="119">
        <f t="shared" si="5"/>
        <v>965</v>
      </c>
      <c r="F15" s="125">
        <f t="shared" si="4"/>
        <v>4.786231524650332E-2</v>
      </c>
      <c r="G15" s="38"/>
      <c r="H15" s="39">
        <v>8</v>
      </c>
      <c r="I15" s="39">
        <v>1</v>
      </c>
      <c r="J15" s="40">
        <f t="shared" si="0"/>
        <v>80</v>
      </c>
      <c r="L15" s="87">
        <f t="shared" si="1"/>
        <v>11.9375</v>
      </c>
      <c r="M15" s="88">
        <f t="shared" si="2"/>
        <v>12.05</v>
      </c>
      <c r="N15" s="243">
        <f>MAX(L15:L18)</f>
        <v>11.958333333333334</v>
      </c>
      <c r="O15" s="243">
        <f>MIN(M15:M18)</f>
        <v>12.033333333333333</v>
      </c>
      <c r="P15" s="243">
        <v>12</v>
      </c>
      <c r="Q15" s="244">
        <f>ROUND(P15/P11,4)</f>
        <v>1.0862000000000001</v>
      </c>
      <c r="R15" s="77">
        <f>ROUND(H15*P15,0)</f>
        <v>96</v>
      </c>
      <c r="S15" s="73">
        <f t="shared" si="3"/>
        <v>0</v>
      </c>
    </row>
    <row r="16" spans="1:19" x14ac:dyDescent="0.25">
      <c r="A16" s="231"/>
      <c r="B16" s="234"/>
      <c r="C16" s="96">
        <v>14</v>
      </c>
      <c r="D16" s="30">
        <v>96</v>
      </c>
      <c r="E16" s="117">
        <f t="shared" si="5"/>
        <v>1061</v>
      </c>
      <c r="F16" s="123">
        <f t="shared" si="4"/>
        <v>5.2623747644082931E-2</v>
      </c>
      <c r="G16" s="32"/>
      <c r="H16" s="33">
        <v>8</v>
      </c>
      <c r="I16" s="33">
        <v>1</v>
      </c>
      <c r="J16" s="31">
        <f t="shared" si="0"/>
        <v>80</v>
      </c>
      <c r="L16" s="83">
        <f t="shared" si="1"/>
        <v>11.9375</v>
      </c>
      <c r="M16" s="84">
        <f t="shared" si="2"/>
        <v>12.05</v>
      </c>
      <c r="N16" s="236"/>
      <c r="O16" s="236"/>
      <c r="P16" s="236"/>
      <c r="Q16" s="245"/>
      <c r="R16" s="78">
        <f>ROUND(H16*P15,0)</f>
        <v>96</v>
      </c>
      <c r="S16" s="72">
        <f t="shared" si="3"/>
        <v>0</v>
      </c>
    </row>
    <row r="17" spans="1:19" x14ac:dyDescent="0.25">
      <c r="A17" s="231"/>
      <c r="B17" s="234"/>
      <c r="C17" s="96">
        <v>15</v>
      </c>
      <c r="D17" s="30">
        <v>96</v>
      </c>
      <c r="E17" s="117">
        <f t="shared" si="5"/>
        <v>1157</v>
      </c>
      <c r="F17" s="123">
        <f t="shared" si="4"/>
        <v>5.7385180041662535E-2</v>
      </c>
      <c r="G17" s="41"/>
      <c r="H17" s="33">
        <v>8</v>
      </c>
      <c r="I17" s="33">
        <v>1</v>
      </c>
      <c r="J17" s="42">
        <f t="shared" si="0"/>
        <v>80</v>
      </c>
      <c r="L17" s="83">
        <f t="shared" si="1"/>
        <v>11.9375</v>
      </c>
      <c r="M17" s="84">
        <f t="shared" si="2"/>
        <v>12.05</v>
      </c>
      <c r="N17" s="236"/>
      <c r="O17" s="236"/>
      <c r="P17" s="236"/>
      <c r="Q17" s="245"/>
      <c r="R17" s="78">
        <f>ROUND(H17*P15,0)</f>
        <v>96</v>
      </c>
      <c r="S17" s="72">
        <f t="shared" si="3"/>
        <v>0</v>
      </c>
    </row>
    <row r="18" spans="1:19" x14ac:dyDescent="0.25">
      <c r="A18" s="232"/>
      <c r="B18" s="242"/>
      <c r="C18" s="97">
        <v>16</v>
      </c>
      <c r="D18" s="36">
        <v>144</v>
      </c>
      <c r="E18" s="118">
        <f t="shared" si="5"/>
        <v>1301</v>
      </c>
      <c r="F18" s="124">
        <f t="shared" si="4"/>
        <v>6.4527328638031942E-2</v>
      </c>
      <c r="G18" s="44"/>
      <c r="H18" s="45">
        <v>12</v>
      </c>
      <c r="I18" s="36">
        <v>2</v>
      </c>
      <c r="J18" s="43">
        <f t="shared" si="0"/>
        <v>120</v>
      </c>
      <c r="L18" s="85">
        <f t="shared" si="1"/>
        <v>11.958333333333334</v>
      </c>
      <c r="M18" s="86">
        <f t="shared" si="2"/>
        <v>12.033333333333333</v>
      </c>
      <c r="N18" s="237"/>
      <c r="O18" s="237"/>
      <c r="P18" s="237"/>
      <c r="Q18" s="246"/>
      <c r="R18" s="79">
        <f>ROUND(H18*P15,0)</f>
        <v>144</v>
      </c>
      <c r="S18" s="74">
        <f t="shared" si="3"/>
        <v>0</v>
      </c>
    </row>
    <row r="19" spans="1:19" ht="14.45" customHeight="1" x14ac:dyDescent="0.25">
      <c r="A19" s="247">
        <f>A3+1</f>
        <v>2</v>
      </c>
      <c r="B19" s="250">
        <f>B15+1</f>
        <v>5</v>
      </c>
      <c r="C19" s="39">
        <v>17</v>
      </c>
      <c r="D19" s="39">
        <v>104</v>
      </c>
      <c r="E19" s="119">
        <f t="shared" si="5"/>
        <v>1405</v>
      </c>
      <c r="F19" s="125">
        <f t="shared" si="4"/>
        <v>6.9685547068743178E-2</v>
      </c>
      <c r="G19" s="38"/>
      <c r="H19" s="39">
        <v>8</v>
      </c>
      <c r="I19" s="39">
        <v>1</v>
      </c>
      <c r="J19" s="40">
        <f t="shared" si="0"/>
        <v>80</v>
      </c>
      <c r="L19" s="87">
        <f t="shared" si="1"/>
        <v>12.9375</v>
      </c>
      <c r="M19" s="88">
        <f t="shared" si="2"/>
        <v>13.05</v>
      </c>
      <c r="N19" s="243">
        <f>MAX(L19:L22)</f>
        <v>12.961538461538462</v>
      </c>
      <c r="O19" s="243">
        <f>MIN(M19:M22)</f>
        <v>13.030769230769231</v>
      </c>
      <c r="P19" s="243">
        <v>13</v>
      </c>
      <c r="Q19" s="244">
        <f>ROUND(P19/P15,4)</f>
        <v>1.0832999999999999</v>
      </c>
      <c r="R19" s="77">
        <f>ROUND(H19*P19,0)</f>
        <v>104</v>
      </c>
      <c r="S19" s="73">
        <f t="shared" si="3"/>
        <v>0</v>
      </c>
    </row>
    <row r="20" spans="1:19" x14ac:dyDescent="0.25">
      <c r="A20" s="248"/>
      <c r="B20" s="251"/>
      <c r="C20" s="33">
        <v>18</v>
      </c>
      <c r="D20" s="30">
        <v>104</v>
      </c>
      <c r="E20" s="117">
        <f t="shared" si="5"/>
        <v>1509</v>
      </c>
      <c r="F20" s="123">
        <f t="shared" si="4"/>
        <v>7.4843765499454415E-2</v>
      </c>
      <c r="G20" s="32"/>
      <c r="H20" s="33">
        <v>8</v>
      </c>
      <c r="I20" s="33">
        <v>1</v>
      </c>
      <c r="J20" s="31">
        <f t="shared" si="0"/>
        <v>80</v>
      </c>
      <c r="L20" s="83">
        <f t="shared" si="1"/>
        <v>12.9375</v>
      </c>
      <c r="M20" s="84">
        <f t="shared" si="2"/>
        <v>13.05</v>
      </c>
      <c r="N20" s="236"/>
      <c r="O20" s="236"/>
      <c r="P20" s="236"/>
      <c r="Q20" s="245"/>
      <c r="R20" s="78">
        <f>ROUND(H20*P19,0)</f>
        <v>104</v>
      </c>
      <c r="S20" s="72">
        <f t="shared" si="3"/>
        <v>0</v>
      </c>
    </row>
    <row r="21" spans="1:19" x14ac:dyDescent="0.25">
      <c r="A21" s="248"/>
      <c r="B21" s="251"/>
      <c r="C21" s="33">
        <v>19</v>
      </c>
      <c r="D21" s="30">
        <v>104</v>
      </c>
      <c r="E21" s="117">
        <f t="shared" si="5"/>
        <v>1613</v>
      </c>
      <c r="F21" s="123">
        <f t="shared" si="4"/>
        <v>8.0001983930165652E-2</v>
      </c>
      <c r="G21" s="32"/>
      <c r="H21" s="33">
        <v>8</v>
      </c>
      <c r="I21" s="33">
        <v>1</v>
      </c>
      <c r="J21" s="31">
        <f t="shared" si="0"/>
        <v>80</v>
      </c>
      <c r="L21" s="83">
        <f t="shared" si="1"/>
        <v>12.9375</v>
      </c>
      <c r="M21" s="84">
        <f t="shared" si="2"/>
        <v>13.05</v>
      </c>
      <c r="N21" s="236"/>
      <c r="O21" s="236"/>
      <c r="P21" s="236"/>
      <c r="Q21" s="245"/>
      <c r="R21" s="78">
        <f>ROUND(H21*P19,0)</f>
        <v>104</v>
      </c>
      <c r="S21" s="72">
        <f t="shared" si="3"/>
        <v>0</v>
      </c>
    </row>
    <row r="22" spans="1:19" x14ac:dyDescent="0.25">
      <c r="A22" s="248"/>
      <c r="B22" s="251"/>
      <c r="C22" s="36">
        <v>20</v>
      </c>
      <c r="D22" s="45">
        <v>169</v>
      </c>
      <c r="E22" s="121">
        <f t="shared" si="5"/>
        <v>1782</v>
      </c>
      <c r="F22" s="127">
        <f t="shared" si="4"/>
        <v>8.8384088880071418E-2</v>
      </c>
      <c r="G22" s="44"/>
      <c r="H22" s="45">
        <v>13</v>
      </c>
      <c r="I22" s="45">
        <v>2</v>
      </c>
      <c r="J22" s="43">
        <f t="shared" si="0"/>
        <v>130</v>
      </c>
      <c r="L22" s="85">
        <f t="shared" si="1"/>
        <v>12.961538461538462</v>
      </c>
      <c r="M22" s="86">
        <f t="shared" si="2"/>
        <v>13.030769230769231</v>
      </c>
      <c r="N22" s="237"/>
      <c r="O22" s="237"/>
      <c r="P22" s="237"/>
      <c r="Q22" s="246"/>
      <c r="R22" s="79">
        <f>ROUND(H22*P19,0)</f>
        <v>169</v>
      </c>
      <c r="S22" s="74">
        <f t="shared" si="3"/>
        <v>0</v>
      </c>
    </row>
    <row r="23" spans="1:19" ht="14.45" customHeight="1" x14ac:dyDescent="0.25">
      <c r="A23" s="248"/>
      <c r="B23" s="250">
        <f>B19+1</f>
        <v>6</v>
      </c>
      <c r="C23" s="39">
        <v>21</v>
      </c>
      <c r="D23" s="39">
        <v>116</v>
      </c>
      <c r="E23" s="119">
        <f t="shared" si="5"/>
        <v>1898</v>
      </c>
      <c r="F23" s="125">
        <f t="shared" si="4"/>
        <v>9.413748636048011E-2</v>
      </c>
      <c r="G23" s="115">
        <v>0</v>
      </c>
      <c r="H23" s="46">
        <v>8</v>
      </c>
      <c r="I23" s="46">
        <v>1</v>
      </c>
      <c r="J23" s="31">
        <f t="shared" si="0"/>
        <v>80</v>
      </c>
      <c r="L23" s="87">
        <f t="shared" si="1"/>
        <v>14.4375</v>
      </c>
      <c r="M23" s="88">
        <f t="shared" si="2"/>
        <v>14.55</v>
      </c>
      <c r="N23" s="243">
        <f>MAX(L23:L26)</f>
        <v>14.464285714285714</v>
      </c>
      <c r="O23" s="243">
        <f>MIN(M23:M26)</f>
        <v>14.528571428571428</v>
      </c>
      <c r="P23" s="243">
        <v>14.5</v>
      </c>
      <c r="Q23" s="244">
        <f>ROUND(P23/P19,4)</f>
        <v>1.1153999999999999</v>
      </c>
      <c r="R23" s="77">
        <f>ROUND(H23*P23,0)</f>
        <v>116</v>
      </c>
      <c r="S23" s="73">
        <f t="shared" si="3"/>
        <v>0</v>
      </c>
    </row>
    <row r="24" spans="1:19" x14ac:dyDescent="0.25">
      <c r="A24" s="248"/>
      <c r="B24" s="251"/>
      <c r="C24" s="33">
        <v>22</v>
      </c>
      <c r="D24" s="33">
        <v>116</v>
      </c>
      <c r="E24" s="120">
        <f t="shared" si="5"/>
        <v>2014</v>
      </c>
      <c r="F24" s="126">
        <f t="shared" si="4"/>
        <v>9.9890883840888803E-2</v>
      </c>
      <c r="G24" s="41"/>
      <c r="H24" s="33">
        <v>8</v>
      </c>
      <c r="I24" s="33">
        <v>1</v>
      </c>
      <c r="J24" s="42">
        <f t="shared" si="0"/>
        <v>80</v>
      </c>
      <c r="L24" s="83">
        <f t="shared" si="1"/>
        <v>14.4375</v>
      </c>
      <c r="M24" s="84">
        <f t="shared" si="2"/>
        <v>14.55</v>
      </c>
      <c r="N24" s="236"/>
      <c r="O24" s="236"/>
      <c r="P24" s="236"/>
      <c r="Q24" s="245"/>
      <c r="R24" s="78">
        <f>ROUND(H24*P23,0)</f>
        <v>116</v>
      </c>
      <c r="S24" s="72">
        <f t="shared" si="3"/>
        <v>0</v>
      </c>
    </row>
    <row r="25" spans="1:19" x14ac:dyDescent="0.25">
      <c r="A25" s="248"/>
      <c r="B25" s="251"/>
      <c r="C25" s="33">
        <v>23</v>
      </c>
      <c r="D25" s="33">
        <v>116</v>
      </c>
      <c r="E25" s="120">
        <f t="shared" si="5"/>
        <v>2130</v>
      </c>
      <c r="F25" s="126">
        <f t="shared" si="4"/>
        <v>0.1056442813212975</v>
      </c>
      <c r="G25" s="41"/>
      <c r="H25" s="33">
        <v>8</v>
      </c>
      <c r="I25" s="33">
        <v>1</v>
      </c>
      <c r="J25" s="42">
        <f t="shared" si="0"/>
        <v>80</v>
      </c>
      <c r="L25" s="83">
        <f t="shared" si="1"/>
        <v>14.4375</v>
      </c>
      <c r="M25" s="84">
        <f t="shared" si="2"/>
        <v>14.55</v>
      </c>
      <c r="N25" s="236"/>
      <c r="O25" s="236"/>
      <c r="P25" s="236"/>
      <c r="Q25" s="245"/>
      <c r="R25" s="78">
        <f>ROUND(H25*P23,0)</f>
        <v>116</v>
      </c>
      <c r="S25" s="72">
        <f t="shared" si="3"/>
        <v>0</v>
      </c>
    </row>
    <row r="26" spans="1:19" x14ac:dyDescent="0.25">
      <c r="A26" s="248"/>
      <c r="B26" s="252"/>
      <c r="C26" s="36">
        <v>24</v>
      </c>
      <c r="D26" s="45">
        <v>203</v>
      </c>
      <c r="E26" s="121">
        <f t="shared" si="5"/>
        <v>2333</v>
      </c>
      <c r="F26" s="127">
        <f t="shared" si="4"/>
        <v>0.1157127269120127</v>
      </c>
      <c r="G26" s="44"/>
      <c r="H26" s="33">
        <v>14</v>
      </c>
      <c r="I26" s="33">
        <v>2</v>
      </c>
      <c r="J26" s="42">
        <f t="shared" si="0"/>
        <v>140</v>
      </c>
      <c r="L26" s="85">
        <f t="shared" si="1"/>
        <v>14.464285714285714</v>
      </c>
      <c r="M26" s="86">
        <f t="shared" si="2"/>
        <v>14.528571428571428</v>
      </c>
      <c r="N26" s="237"/>
      <c r="O26" s="237"/>
      <c r="P26" s="237"/>
      <c r="Q26" s="246"/>
      <c r="R26" s="79">
        <f>ROUND(H26*P23,0)</f>
        <v>203</v>
      </c>
      <c r="S26" s="74">
        <f t="shared" si="3"/>
        <v>0</v>
      </c>
    </row>
    <row r="27" spans="1:19" ht="14.45" customHeight="1" x14ac:dyDescent="0.25">
      <c r="A27" s="248"/>
      <c r="B27" s="250">
        <f>B23+1</f>
        <v>7</v>
      </c>
      <c r="C27" s="39">
        <v>25</v>
      </c>
      <c r="D27" s="39">
        <v>128</v>
      </c>
      <c r="E27" s="119">
        <f t="shared" si="5"/>
        <v>2461</v>
      </c>
      <c r="F27" s="125">
        <f t="shared" si="4"/>
        <v>0.12206130344211884</v>
      </c>
      <c r="G27" s="38"/>
      <c r="H27" s="39">
        <v>8</v>
      </c>
      <c r="I27" s="39">
        <v>1</v>
      </c>
      <c r="J27" s="40">
        <f t="shared" si="0"/>
        <v>80</v>
      </c>
      <c r="L27" s="87">
        <f t="shared" si="1"/>
        <v>15.9375</v>
      </c>
      <c r="M27" s="88">
        <f t="shared" si="2"/>
        <v>16.05</v>
      </c>
      <c r="N27" s="243">
        <f>MAX(L27:L30)</f>
        <v>15.966666666666667</v>
      </c>
      <c r="O27" s="243">
        <f>MIN(M27:M30)</f>
        <v>16.026666666666667</v>
      </c>
      <c r="P27" s="243">
        <v>16</v>
      </c>
      <c r="Q27" s="244">
        <f>ROUND(P27/P23,4)</f>
        <v>1.1033999999999999</v>
      </c>
      <c r="R27" s="77">
        <f>ROUND(H27*P27,0)</f>
        <v>128</v>
      </c>
      <c r="S27" s="73">
        <f t="shared" si="3"/>
        <v>0</v>
      </c>
    </row>
    <row r="28" spans="1:19" x14ac:dyDescent="0.25">
      <c r="A28" s="248"/>
      <c r="B28" s="251"/>
      <c r="C28" s="33">
        <v>26</v>
      </c>
      <c r="D28" s="33">
        <v>128</v>
      </c>
      <c r="E28" s="120">
        <f t="shared" si="5"/>
        <v>2589</v>
      </c>
      <c r="F28" s="126">
        <f t="shared" si="4"/>
        <v>0.12840987997222497</v>
      </c>
      <c r="G28" s="32"/>
      <c r="H28" s="33">
        <v>8</v>
      </c>
      <c r="I28" s="33">
        <v>1</v>
      </c>
      <c r="J28" s="31">
        <f t="shared" si="0"/>
        <v>80</v>
      </c>
      <c r="L28" s="83">
        <f t="shared" si="1"/>
        <v>15.9375</v>
      </c>
      <c r="M28" s="84">
        <f t="shared" si="2"/>
        <v>16.05</v>
      </c>
      <c r="N28" s="236"/>
      <c r="O28" s="236"/>
      <c r="P28" s="236"/>
      <c r="Q28" s="245"/>
      <c r="R28" s="78">
        <f>ROUND(H28*P27,0)</f>
        <v>128</v>
      </c>
      <c r="S28" s="72">
        <f t="shared" si="3"/>
        <v>0</v>
      </c>
    </row>
    <row r="29" spans="1:19" x14ac:dyDescent="0.25">
      <c r="A29" s="248"/>
      <c r="B29" s="251"/>
      <c r="C29" s="33">
        <v>27</v>
      </c>
      <c r="D29" s="33">
        <v>128</v>
      </c>
      <c r="E29" s="120">
        <f t="shared" si="5"/>
        <v>2717</v>
      </c>
      <c r="F29" s="126">
        <f t="shared" si="4"/>
        <v>0.13475845650233112</v>
      </c>
      <c r="G29" s="32"/>
      <c r="H29" s="33">
        <v>8</v>
      </c>
      <c r="I29" s="33">
        <v>1</v>
      </c>
      <c r="J29" s="31">
        <f t="shared" si="0"/>
        <v>80</v>
      </c>
      <c r="L29" s="83">
        <f t="shared" si="1"/>
        <v>15.9375</v>
      </c>
      <c r="M29" s="84">
        <f t="shared" si="2"/>
        <v>16.05</v>
      </c>
      <c r="N29" s="236"/>
      <c r="O29" s="236"/>
      <c r="P29" s="236"/>
      <c r="Q29" s="245"/>
      <c r="R29" s="78">
        <f>ROUND(H29*P27,0)</f>
        <v>128</v>
      </c>
      <c r="S29" s="72">
        <f t="shared" si="3"/>
        <v>0</v>
      </c>
    </row>
    <row r="30" spans="1:19" x14ac:dyDescent="0.25">
      <c r="A30" s="248"/>
      <c r="B30" s="252"/>
      <c r="C30" s="36">
        <v>28</v>
      </c>
      <c r="D30" s="36">
        <v>240</v>
      </c>
      <c r="E30" s="118">
        <f t="shared" si="5"/>
        <v>2957</v>
      </c>
      <c r="F30" s="124">
        <f t="shared" si="4"/>
        <v>0.14666203749628012</v>
      </c>
      <c r="G30" s="34"/>
      <c r="H30" s="36">
        <v>15</v>
      </c>
      <c r="I30" s="36">
        <v>2</v>
      </c>
      <c r="J30" s="37">
        <f t="shared" si="0"/>
        <v>150</v>
      </c>
      <c r="L30" s="85">
        <f t="shared" si="1"/>
        <v>15.966666666666667</v>
      </c>
      <c r="M30" s="86">
        <f t="shared" si="2"/>
        <v>16.026666666666667</v>
      </c>
      <c r="N30" s="237"/>
      <c r="O30" s="237"/>
      <c r="P30" s="237"/>
      <c r="Q30" s="246"/>
      <c r="R30" s="79">
        <f>ROUND(H30*P27,0)</f>
        <v>240</v>
      </c>
      <c r="S30" s="74">
        <f t="shared" si="3"/>
        <v>0</v>
      </c>
    </row>
    <row r="31" spans="1:19" ht="14.45" customHeight="1" x14ac:dyDescent="0.25">
      <c r="A31" s="248"/>
      <c r="B31" s="250">
        <f>B27+1</f>
        <v>8</v>
      </c>
      <c r="C31" s="39">
        <v>29</v>
      </c>
      <c r="D31" s="39">
        <v>180</v>
      </c>
      <c r="E31" s="119">
        <f t="shared" si="5"/>
        <v>3137</v>
      </c>
      <c r="F31" s="125">
        <f t="shared" si="4"/>
        <v>0.15558972324174189</v>
      </c>
      <c r="G31" s="38"/>
      <c r="H31" s="33">
        <v>10</v>
      </c>
      <c r="I31" s="33">
        <v>2</v>
      </c>
      <c r="J31" s="40">
        <f t="shared" si="0"/>
        <v>100</v>
      </c>
      <c r="L31" s="87">
        <f t="shared" si="1"/>
        <v>17.95</v>
      </c>
      <c r="M31" s="88">
        <f t="shared" si="2"/>
        <v>18.04</v>
      </c>
      <c r="N31" s="243">
        <f>MAX(L31:L34)</f>
        <v>17.96875</v>
      </c>
      <c r="O31" s="243">
        <f>MIN(M31:M34)</f>
        <v>18.024999999999999</v>
      </c>
      <c r="P31" s="243">
        <v>18</v>
      </c>
      <c r="Q31" s="244">
        <f>ROUND(P31/P27,4)</f>
        <v>1.125</v>
      </c>
      <c r="R31" s="77">
        <f>ROUND(H31*P31,0)</f>
        <v>180</v>
      </c>
      <c r="S31" s="73">
        <f t="shared" si="3"/>
        <v>0</v>
      </c>
    </row>
    <row r="32" spans="1:19" x14ac:dyDescent="0.25">
      <c r="A32" s="248"/>
      <c r="B32" s="251"/>
      <c r="C32" s="33">
        <v>30</v>
      </c>
      <c r="D32" s="33">
        <v>198</v>
      </c>
      <c r="E32" s="120">
        <f t="shared" si="5"/>
        <v>3335</v>
      </c>
      <c r="F32" s="126">
        <f t="shared" si="4"/>
        <v>0.16541017756174983</v>
      </c>
      <c r="G32" s="32"/>
      <c r="H32" s="33">
        <v>11</v>
      </c>
      <c r="I32" s="33">
        <v>2</v>
      </c>
      <c r="J32" s="42">
        <f t="shared" si="0"/>
        <v>110</v>
      </c>
      <c r="L32" s="83">
        <f t="shared" si="1"/>
        <v>17.954545454545453</v>
      </c>
      <c r="M32" s="84">
        <f t="shared" si="2"/>
        <v>18.036363636363635</v>
      </c>
      <c r="N32" s="236"/>
      <c r="O32" s="236"/>
      <c r="P32" s="236"/>
      <c r="Q32" s="245"/>
      <c r="R32" s="78">
        <f>ROUND(H32*P31,0)</f>
        <v>198</v>
      </c>
      <c r="S32" s="72">
        <f t="shared" si="3"/>
        <v>0</v>
      </c>
    </row>
    <row r="33" spans="1:19" x14ac:dyDescent="0.25">
      <c r="A33" s="248"/>
      <c r="B33" s="251"/>
      <c r="C33" s="33">
        <v>31</v>
      </c>
      <c r="D33" s="33">
        <v>198</v>
      </c>
      <c r="E33" s="120">
        <f t="shared" si="5"/>
        <v>3533</v>
      </c>
      <c r="F33" s="126">
        <f t="shared" si="4"/>
        <v>0.17523063188175778</v>
      </c>
      <c r="G33" s="32"/>
      <c r="H33" s="30">
        <v>11</v>
      </c>
      <c r="I33" s="33">
        <v>2</v>
      </c>
      <c r="J33" s="31">
        <f t="shared" si="0"/>
        <v>110</v>
      </c>
      <c r="L33" s="83">
        <f t="shared" si="1"/>
        <v>17.954545454545453</v>
      </c>
      <c r="M33" s="84">
        <f t="shared" si="2"/>
        <v>18.036363636363635</v>
      </c>
      <c r="N33" s="236"/>
      <c r="O33" s="236"/>
      <c r="P33" s="236"/>
      <c r="Q33" s="245"/>
      <c r="R33" s="78">
        <f>ROUND(H33*P31,0)</f>
        <v>198</v>
      </c>
      <c r="S33" s="72">
        <f t="shared" si="3"/>
        <v>0</v>
      </c>
    </row>
    <row r="34" spans="1:19" x14ac:dyDescent="0.25">
      <c r="A34" s="249"/>
      <c r="B34" s="252"/>
      <c r="C34" s="36">
        <v>32</v>
      </c>
      <c r="D34" s="35">
        <v>288</v>
      </c>
      <c r="E34" s="118">
        <f t="shared" si="5"/>
        <v>3821</v>
      </c>
      <c r="F34" s="124">
        <f t="shared" si="4"/>
        <v>0.18951492907449657</v>
      </c>
      <c r="G34" s="34"/>
      <c r="H34" s="36">
        <v>16</v>
      </c>
      <c r="I34" s="36">
        <v>2</v>
      </c>
      <c r="J34" s="37">
        <f t="shared" si="0"/>
        <v>160</v>
      </c>
      <c r="L34" s="85">
        <f t="shared" si="1"/>
        <v>17.96875</v>
      </c>
      <c r="M34" s="86">
        <f t="shared" si="2"/>
        <v>18.024999999999999</v>
      </c>
      <c r="N34" s="237"/>
      <c r="O34" s="237"/>
      <c r="P34" s="237"/>
      <c r="Q34" s="246"/>
      <c r="R34" s="79">
        <f>ROUND(H34*P31,0)</f>
        <v>288</v>
      </c>
      <c r="S34" s="74">
        <f t="shared" si="3"/>
        <v>0</v>
      </c>
    </row>
    <row r="35" spans="1:19" ht="14.45" customHeight="1" x14ac:dyDescent="0.25">
      <c r="A35" s="256">
        <f>A19+1</f>
        <v>3</v>
      </c>
      <c r="B35" s="241">
        <f>B31+1</f>
        <v>9</v>
      </c>
      <c r="C35" s="95">
        <v>33</v>
      </c>
      <c r="D35" s="129">
        <v>220</v>
      </c>
      <c r="E35" s="119">
        <f t="shared" si="5"/>
        <v>4041</v>
      </c>
      <c r="F35" s="125">
        <f t="shared" si="4"/>
        <v>0.20042654498561652</v>
      </c>
      <c r="G35" s="38"/>
      <c r="H35" s="39">
        <v>11</v>
      </c>
      <c r="I35" s="39">
        <v>2</v>
      </c>
      <c r="J35" s="40">
        <f t="shared" si="0"/>
        <v>110</v>
      </c>
      <c r="L35" s="87">
        <f t="shared" ref="L35:L66" si="6">(D35-0.5)/H35</f>
        <v>19.954545454545453</v>
      </c>
      <c r="M35" s="88">
        <f t="shared" ref="M35:M66" si="7">(D35+0.4)/H35</f>
        <v>20.036363636363635</v>
      </c>
      <c r="N35" s="243">
        <f>MAX(L35:L38)</f>
        <v>19.96875</v>
      </c>
      <c r="O35" s="243">
        <f>MIN(M35:M38)</f>
        <v>20.024999999999999</v>
      </c>
      <c r="P35" s="253">
        <v>20</v>
      </c>
      <c r="Q35" s="244">
        <f>ROUND(P35/P31,4)</f>
        <v>1.1111</v>
      </c>
      <c r="R35" s="77">
        <f>ROUND(H35*P35,0)</f>
        <v>220</v>
      </c>
      <c r="S35" s="73">
        <f t="shared" ref="S35:S66" si="8">(R35-D35)/D35</f>
        <v>0</v>
      </c>
    </row>
    <row r="36" spans="1:19" x14ac:dyDescent="0.25">
      <c r="A36" s="231"/>
      <c r="B36" s="234"/>
      <c r="C36" s="96">
        <v>34</v>
      </c>
      <c r="D36" s="48">
        <v>240</v>
      </c>
      <c r="E36" s="120">
        <f t="shared" si="5"/>
        <v>4281</v>
      </c>
      <c r="F36" s="126">
        <f t="shared" si="4"/>
        <v>0.21233012597956552</v>
      </c>
      <c r="G36" s="32"/>
      <c r="H36" s="33">
        <v>12</v>
      </c>
      <c r="I36" s="33">
        <v>2</v>
      </c>
      <c r="J36" s="42">
        <f t="shared" si="0"/>
        <v>120</v>
      </c>
      <c r="L36" s="83">
        <f t="shared" si="6"/>
        <v>19.958333333333332</v>
      </c>
      <c r="M36" s="84">
        <f t="shared" si="7"/>
        <v>20.033333333333335</v>
      </c>
      <c r="N36" s="236"/>
      <c r="O36" s="236"/>
      <c r="P36" s="254"/>
      <c r="Q36" s="245"/>
      <c r="R36" s="78">
        <f>ROUND(H36*P35,0)</f>
        <v>240</v>
      </c>
      <c r="S36" s="72">
        <f t="shared" si="8"/>
        <v>0</v>
      </c>
    </row>
    <row r="37" spans="1:19" x14ac:dyDescent="0.25">
      <c r="A37" s="231"/>
      <c r="B37" s="234"/>
      <c r="C37" s="96">
        <v>35</v>
      </c>
      <c r="D37" s="48">
        <v>240</v>
      </c>
      <c r="E37" s="120">
        <f t="shared" si="5"/>
        <v>4521</v>
      </c>
      <c r="F37" s="126">
        <f t="shared" si="4"/>
        <v>0.22423370697351452</v>
      </c>
      <c r="G37" s="32"/>
      <c r="H37" s="30">
        <v>12</v>
      </c>
      <c r="I37" s="30">
        <v>2</v>
      </c>
      <c r="J37" s="42">
        <f t="shared" si="0"/>
        <v>120</v>
      </c>
      <c r="L37" s="83">
        <f t="shared" si="6"/>
        <v>19.958333333333332</v>
      </c>
      <c r="M37" s="84">
        <f t="shared" si="7"/>
        <v>20.033333333333335</v>
      </c>
      <c r="N37" s="236"/>
      <c r="O37" s="236"/>
      <c r="P37" s="254"/>
      <c r="Q37" s="245"/>
      <c r="R37" s="78">
        <f>ROUND(H37*P35,0)</f>
        <v>240</v>
      </c>
      <c r="S37" s="72">
        <f t="shared" si="8"/>
        <v>0</v>
      </c>
    </row>
    <row r="38" spans="1:19" x14ac:dyDescent="0.25">
      <c r="A38" s="231"/>
      <c r="B38" s="234"/>
      <c r="C38" s="97">
        <v>36</v>
      </c>
      <c r="D38" s="35">
        <v>320</v>
      </c>
      <c r="E38" s="118">
        <f t="shared" si="5"/>
        <v>4841</v>
      </c>
      <c r="F38" s="124">
        <f t="shared" si="4"/>
        <v>0.24010514829877988</v>
      </c>
      <c r="G38" s="34"/>
      <c r="H38" s="36">
        <v>16</v>
      </c>
      <c r="I38" s="36">
        <v>2</v>
      </c>
      <c r="J38" s="37">
        <f t="shared" si="0"/>
        <v>160</v>
      </c>
      <c r="L38" s="85">
        <f t="shared" si="6"/>
        <v>19.96875</v>
      </c>
      <c r="M38" s="86">
        <f t="shared" si="7"/>
        <v>20.024999999999999</v>
      </c>
      <c r="N38" s="237"/>
      <c r="O38" s="237"/>
      <c r="P38" s="255"/>
      <c r="Q38" s="246"/>
      <c r="R38" s="79">
        <f>ROUND(H38*P35,0)</f>
        <v>320</v>
      </c>
      <c r="S38" s="74">
        <f t="shared" si="8"/>
        <v>0</v>
      </c>
    </row>
    <row r="39" spans="1:19" ht="14.45" customHeight="1" x14ac:dyDescent="0.25">
      <c r="A39" s="231"/>
      <c r="B39" s="241">
        <f>B35+1</f>
        <v>10</v>
      </c>
      <c r="C39" s="95">
        <v>37</v>
      </c>
      <c r="D39" s="129">
        <v>299</v>
      </c>
      <c r="E39" s="119">
        <f t="shared" si="5"/>
        <v>5140</v>
      </c>
      <c r="F39" s="125">
        <f t="shared" si="4"/>
        <v>0.25493502628707471</v>
      </c>
      <c r="G39" s="38"/>
      <c r="H39" s="39">
        <v>13</v>
      </c>
      <c r="I39" s="39">
        <v>2</v>
      </c>
      <c r="J39" s="40">
        <f t="shared" si="0"/>
        <v>130</v>
      </c>
      <c r="L39" s="87">
        <f t="shared" si="6"/>
        <v>22.96153846153846</v>
      </c>
      <c r="M39" s="88">
        <f t="shared" si="7"/>
        <v>23.030769230769231</v>
      </c>
      <c r="N39" s="243">
        <f>MAX(L39:L42)</f>
        <v>22.96875</v>
      </c>
      <c r="O39" s="243">
        <f>MIN(M39:M42)</f>
        <v>23.024999999999999</v>
      </c>
      <c r="P39" s="253">
        <v>23</v>
      </c>
      <c r="Q39" s="244">
        <f>ROUND(P39/P35,4)</f>
        <v>1.1499999999999999</v>
      </c>
      <c r="R39" s="77">
        <f>ROUND(H39*P39,0)</f>
        <v>299</v>
      </c>
      <c r="S39" s="73">
        <f t="shared" si="8"/>
        <v>0</v>
      </c>
    </row>
    <row r="40" spans="1:19" x14ac:dyDescent="0.25">
      <c r="A40" s="231"/>
      <c r="B40" s="234"/>
      <c r="C40" s="96">
        <v>38</v>
      </c>
      <c r="D40" s="48">
        <v>299</v>
      </c>
      <c r="E40" s="120">
        <f t="shared" si="5"/>
        <v>5439</v>
      </c>
      <c r="F40" s="126">
        <f t="shared" si="4"/>
        <v>0.26976490427536953</v>
      </c>
      <c r="G40" s="32"/>
      <c r="H40" s="33">
        <v>13</v>
      </c>
      <c r="I40" s="33">
        <v>2</v>
      </c>
      <c r="J40" s="42">
        <f t="shared" si="0"/>
        <v>130</v>
      </c>
      <c r="L40" s="83">
        <f t="shared" si="6"/>
        <v>22.96153846153846</v>
      </c>
      <c r="M40" s="84">
        <f t="shared" si="7"/>
        <v>23.030769230769231</v>
      </c>
      <c r="N40" s="236"/>
      <c r="O40" s="236"/>
      <c r="P40" s="254"/>
      <c r="Q40" s="245"/>
      <c r="R40" s="78">
        <f>ROUND(H40*P39,0)</f>
        <v>299</v>
      </c>
      <c r="S40" s="72">
        <f t="shared" si="8"/>
        <v>0</v>
      </c>
    </row>
    <row r="41" spans="1:19" x14ac:dyDescent="0.25">
      <c r="A41" s="231"/>
      <c r="B41" s="234"/>
      <c r="C41" s="96">
        <v>39</v>
      </c>
      <c r="D41" s="48">
        <v>299</v>
      </c>
      <c r="E41" s="120">
        <f t="shared" si="5"/>
        <v>5738</v>
      </c>
      <c r="F41" s="126">
        <f t="shared" si="4"/>
        <v>0.2845947822636643</v>
      </c>
      <c r="G41" s="32"/>
      <c r="H41" s="30">
        <v>13</v>
      </c>
      <c r="I41" s="30">
        <v>2</v>
      </c>
      <c r="J41" s="42">
        <f t="shared" si="0"/>
        <v>130</v>
      </c>
      <c r="L41" s="83">
        <f t="shared" si="6"/>
        <v>22.96153846153846</v>
      </c>
      <c r="M41" s="84">
        <f t="shared" si="7"/>
        <v>23.030769230769231</v>
      </c>
      <c r="N41" s="236"/>
      <c r="O41" s="236"/>
      <c r="P41" s="254"/>
      <c r="Q41" s="245"/>
      <c r="R41" s="78">
        <f>ROUND(H41*P39,0)</f>
        <v>299</v>
      </c>
      <c r="S41" s="72">
        <f t="shared" si="8"/>
        <v>0</v>
      </c>
    </row>
    <row r="42" spans="1:19" x14ac:dyDescent="0.25">
      <c r="A42" s="231"/>
      <c r="B42" s="242"/>
      <c r="C42" s="97">
        <v>40</v>
      </c>
      <c r="D42" s="35">
        <v>368</v>
      </c>
      <c r="E42" s="118">
        <f t="shared" si="5"/>
        <v>6106</v>
      </c>
      <c r="F42" s="124">
        <f t="shared" si="4"/>
        <v>0.30284693978771948</v>
      </c>
      <c r="G42" s="34"/>
      <c r="H42" s="36">
        <v>16</v>
      </c>
      <c r="I42" s="36">
        <v>2</v>
      </c>
      <c r="J42" s="37">
        <f t="shared" si="0"/>
        <v>160</v>
      </c>
      <c r="L42" s="85">
        <f t="shared" si="6"/>
        <v>22.96875</v>
      </c>
      <c r="M42" s="86">
        <f t="shared" si="7"/>
        <v>23.024999999999999</v>
      </c>
      <c r="N42" s="237"/>
      <c r="O42" s="237"/>
      <c r="P42" s="255"/>
      <c r="Q42" s="246"/>
      <c r="R42" s="79">
        <f>ROUND(H42*P39,0)</f>
        <v>368</v>
      </c>
      <c r="S42" s="74">
        <f t="shared" si="8"/>
        <v>0</v>
      </c>
    </row>
    <row r="43" spans="1:19" ht="14.45" customHeight="1" x14ac:dyDescent="0.25">
      <c r="A43" s="231"/>
      <c r="B43" s="241">
        <f>B39+1</f>
        <v>11</v>
      </c>
      <c r="C43" s="96">
        <v>41</v>
      </c>
      <c r="D43" s="48">
        <v>364</v>
      </c>
      <c r="E43" s="117">
        <f t="shared" si="5"/>
        <v>6470</v>
      </c>
      <c r="F43" s="123">
        <f t="shared" si="4"/>
        <v>0.32090070429520878</v>
      </c>
      <c r="G43" s="32"/>
      <c r="H43" s="30">
        <v>14</v>
      </c>
      <c r="I43" s="30">
        <v>2</v>
      </c>
      <c r="J43" s="31">
        <f t="shared" si="0"/>
        <v>140</v>
      </c>
      <c r="L43" s="87">
        <f t="shared" si="6"/>
        <v>25.964285714285715</v>
      </c>
      <c r="M43" s="88">
        <f t="shared" si="7"/>
        <v>26.028571428571428</v>
      </c>
      <c r="N43" s="243">
        <f>MAX(L43:L46)</f>
        <v>25.96875</v>
      </c>
      <c r="O43" s="243">
        <f>MIN(M43:M46)</f>
        <v>26.024999999999999</v>
      </c>
      <c r="P43" s="253">
        <v>26</v>
      </c>
      <c r="Q43" s="244">
        <f>ROUND(P43/P39,4)</f>
        <v>1.1304000000000001</v>
      </c>
      <c r="R43" s="77">
        <f>ROUND(H43*P43,0)</f>
        <v>364</v>
      </c>
      <c r="S43" s="73">
        <f t="shared" si="8"/>
        <v>0</v>
      </c>
    </row>
    <row r="44" spans="1:19" x14ac:dyDescent="0.25">
      <c r="A44" s="231"/>
      <c r="B44" s="234"/>
      <c r="C44" s="96">
        <v>42</v>
      </c>
      <c r="D44" s="48">
        <v>364</v>
      </c>
      <c r="E44" s="120">
        <f t="shared" si="5"/>
        <v>6834</v>
      </c>
      <c r="F44" s="126">
        <f t="shared" si="4"/>
        <v>0.33895446880269814</v>
      </c>
      <c r="G44" s="32"/>
      <c r="H44" s="33">
        <v>14</v>
      </c>
      <c r="I44" s="33">
        <v>2</v>
      </c>
      <c r="J44" s="42">
        <f t="shared" si="0"/>
        <v>140</v>
      </c>
      <c r="L44" s="83">
        <f t="shared" si="6"/>
        <v>25.964285714285715</v>
      </c>
      <c r="M44" s="84">
        <f t="shared" si="7"/>
        <v>26.028571428571428</v>
      </c>
      <c r="N44" s="236"/>
      <c r="O44" s="236"/>
      <c r="P44" s="254"/>
      <c r="Q44" s="245"/>
      <c r="R44" s="78">
        <f>ROUND(H44*P43,0)</f>
        <v>364</v>
      </c>
      <c r="S44" s="72">
        <f t="shared" si="8"/>
        <v>0</v>
      </c>
    </row>
    <row r="45" spans="1:19" x14ac:dyDescent="0.25">
      <c r="A45" s="231"/>
      <c r="B45" s="234"/>
      <c r="C45" s="96">
        <v>43</v>
      </c>
      <c r="D45" s="48">
        <v>364</v>
      </c>
      <c r="E45" s="120">
        <f t="shared" si="5"/>
        <v>7198</v>
      </c>
      <c r="F45" s="126">
        <f t="shared" si="4"/>
        <v>0.35700823331018749</v>
      </c>
      <c r="G45" s="32"/>
      <c r="H45" s="33">
        <v>14</v>
      </c>
      <c r="I45" s="33">
        <v>2</v>
      </c>
      <c r="J45" s="42">
        <f t="shared" si="0"/>
        <v>140</v>
      </c>
      <c r="L45" s="83">
        <f t="shared" si="6"/>
        <v>25.964285714285715</v>
      </c>
      <c r="M45" s="84">
        <f t="shared" si="7"/>
        <v>26.028571428571428</v>
      </c>
      <c r="N45" s="236"/>
      <c r="O45" s="236"/>
      <c r="P45" s="254"/>
      <c r="Q45" s="245"/>
      <c r="R45" s="78">
        <f>ROUND(H45*P43,0)</f>
        <v>364</v>
      </c>
      <c r="S45" s="72">
        <f t="shared" si="8"/>
        <v>0</v>
      </c>
    </row>
    <row r="46" spans="1:19" x14ac:dyDescent="0.25">
      <c r="A46" s="231"/>
      <c r="B46" s="242"/>
      <c r="C46" s="97">
        <v>44</v>
      </c>
      <c r="D46" s="35">
        <v>416</v>
      </c>
      <c r="E46" s="118">
        <f t="shared" si="5"/>
        <v>7614</v>
      </c>
      <c r="F46" s="124">
        <f t="shared" si="4"/>
        <v>0.37764110703303244</v>
      </c>
      <c r="G46" s="34"/>
      <c r="H46" s="45">
        <v>16</v>
      </c>
      <c r="I46" s="45">
        <v>2</v>
      </c>
      <c r="J46" s="43">
        <f t="shared" si="0"/>
        <v>160</v>
      </c>
      <c r="L46" s="85">
        <f t="shared" si="6"/>
        <v>25.96875</v>
      </c>
      <c r="M46" s="86">
        <f t="shared" si="7"/>
        <v>26.024999999999999</v>
      </c>
      <c r="N46" s="237"/>
      <c r="O46" s="237"/>
      <c r="P46" s="255"/>
      <c r="Q46" s="246"/>
      <c r="R46" s="79">
        <f>ROUND(H46*P43,0)</f>
        <v>416</v>
      </c>
      <c r="S46" s="74">
        <f t="shared" si="8"/>
        <v>0</v>
      </c>
    </row>
    <row r="47" spans="1:19" ht="14.45" customHeight="1" x14ac:dyDescent="0.25">
      <c r="A47" s="231"/>
      <c r="B47" s="241">
        <f>B43+1</f>
        <v>12</v>
      </c>
      <c r="C47" s="95">
        <v>45</v>
      </c>
      <c r="D47" s="129">
        <v>450</v>
      </c>
      <c r="E47" s="119">
        <f t="shared" si="5"/>
        <v>8064</v>
      </c>
      <c r="F47" s="125">
        <f t="shared" si="4"/>
        <v>0.39996032139668686</v>
      </c>
      <c r="G47" s="38"/>
      <c r="H47" s="46">
        <v>15</v>
      </c>
      <c r="I47" s="46">
        <v>2</v>
      </c>
      <c r="J47" s="40">
        <f t="shared" si="0"/>
        <v>150</v>
      </c>
      <c r="L47" s="87">
        <f t="shared" si="6"/>
        <v>29.966666666666665</v>
      </c>
      <c r="M47" s="88">
        <f t="shared" si="7"/>
        <v>30.026666666666664</v>
      </c>
      <c r="N47" s="243">
        <f>MAX(L47:L50)</f>
        <v>29.96875</v>
      </c>
      <c r="O47" s="243">
        <f>MIN(M47:M50)</f>
        <v>30.024999999999999</v>
      </c>
      <c r="P47" s="253">
        <v>30</v>
      </c>
      <c r="Q47" s="244">
        <f>ROUND(P47/P43,4)</f>
        <v>1.1537999999999999</v>
      </c>
      <c r="R47" s="77">
        <f>ROUND(H47*P47,0)</f>
        <v>450</v>
      </c>
      <c r="S47" s="73">
        <f t="shared" si="8"/>
        <v>0</v>
      </c>
    </row>
    <row r="48" spans="1:19" x14ac:dyDescent="0.25">
      <c r="A48" s="231"/>
      <c r="B48" s="234"/>
      <c r="C48" s="96">
        <v>46</v>
      </c>
      <c r="D48" s="48">
        <v>450</v>
      </c>
      <c r="E48" s="120">
        <f t="shared" si="5"/>
        <v>8514</v>
      </c>
      <c r="F48" s="126">
        <f t="shared" si="4"/>
        <v>0.42227953576034122</v>
      </c>
      <c r="G48" s="32"/>
      <c r="H48" s="33">
        <v>15</v>
      </c>
      <c r="I48" s="33">
        <v>2</v>
      </c>
      <c r="J48" s="31">
        <f t="shared" si="0"/>
        <v>150</v>
      </c>
      <c r="L48" s="83">
        <f t="shared" si="6"/>
        <v>29.966666666666665</v>
      </c>
      <c r="M48" s="84">
        <f t="shared" si="7"/>
        <v>30.026666666666664</v>
      </c>
      <c r="N48" s="236"/>
      <c r="O48" s="236"/>
      <c r="P48" s="254"/>
      <c r="Q48" s="245"/>
      <c r="R48" s="78">
        <f>ROUND(H48*P47,0)</f>
        <v>450</v>
      </c>
      <c r="S48" s="72">
        <f t="shared" si="8"/>
        <v>0</v>
      </c>
    </row>
    <row r="49" spans="1:19" x14ac:dyDescent="0.25">
      <c r="A49" s="231"/>
      <c r="B49" s="234"/>
      <c r="C49" s="96">
        <v>47</v>
      </c>
      <c r="D49" s="48">
        <v>480</v>
      </c>
      <c r="E49" s="120">
        <f t="shared" si="5"/>
        <v>8994</v>
      </c>
      <c r="F49" s="126">
        <f t="shared" si="4"/>
        <v>0.44608669774823928</v>
      </c>
      <c r="G49" s="41"/>
      <c r="H49" s="33">
        <v>16</v>
      </c>
      <c r="I49" s="33">
        <v>2</v>
      </c>
      <c r="J49" s="42">
        <f t="shared" si="0"/>
        <v>160</v>
      </c>
      <c r="L49" s="83">
        <f t="shared" si="6"/>
        <v>29.96875</v>
      </c>
      <c r="M49" s="84">
        <f t="shared" si="7"/>
        <v>30.024999999999999</v>
      </c>
      <c r="N49" s="236"/>
      <c r="O49" s="236"/>
      <c r="P49" s="254"/>
      <c r="Q49" s="245"/>
      <c r="R49" s="78">
        <f>ROUND(H49*P47,0)</f>
        <v>480</v>
      </c>
      <c r="S49" s="72">
        <f t="shared" si="8"/>
        <v>0</v>
      </c>
    </row>
    <row r="50" spans="1:19" x14ac:dyDescent="0.25">
      <c r="A50" s="232"/>
      <c r="B50" s="242"/>
      <c r="C50" s="97">
        <v>48</v>
      </c>
      <c r="D50" s="35">
        <v>480</v>
      </c>
      <c r="E50" s="121">
        <f t="shared" si="5"/>
        <v>9474</v>
      </c>
      <c r="F50" s="127">
        <f t="shared" si="4"/>
        <v>0.46989385973613729</v>
      </c>
      <c r="G50" s="44"/>
      <c r="H50" s="45">
        <v>16</v>
      </c>
      <c r="I50" s="45">
        <v>2</v>
      </c>
      <c r="J50" s="43">
        <f t="shared" si="0"/>
        <v>160</v>
      </c>
      <c r="L50" s="85">
        <f t="shared" si="6"/>
        <v>29.96875</v>
      </c>
      <c r="M50" s="86">
        <f t="shared" si="7"/>
        <v>30.024999999999999</v>
      </c>
      <c r="N50" s="237"/>
      <c r="O50" s="237"/>
      <c r="P50" s="255"/>
      <c r="Q50" s="246"/>
      <c r="R50" s="79">
        <f>ROUND(H50*P47,0)</f>
        <v>480</v>
      </c>
      <c r="S50" s="74">
        <f t="shared" si="8"/>
        <v>0</v>
      </c>
    </row>
    <row r="51" spans="1:19" ht="14.45" customHeight="1" x14ac:dyDescent="0.25">
      <c r="A51" s="247">
        <f>A35+1</f>
        <v>4</v>
      </c>
      <c r="B51" s="250">
        <f>B47+1</f>
        <v>13</v>
      </c>
      <c r="C51" s="46">
        <v>49</v>
      </c>
      <c r="D51" s="129">
        <v>544</v>
      </c>
      <c r="E51" s="119">
        <f t="shared" si="5"/>
        <v>10018</v>
      </c>
      <c r="F51" s="125">
        <f t="shared" si="4"/>
        <v>0.49687530998908841</v>
      </c>
      <c r="G51" s="38"/>
      <c r="H51" s="46">
        <v>16</v>
      </c>
      <c r="I51" s="46">
        <v>2</v>
      </c>
      <c r="J51" s="47">
        <f t="shared" si="0"/>
        <v>160</v>
      </c>
      <c r="L51" s="87">
        <f t="shared" si="6"/>
        <v>33.96875</v>
      </c>
      <c r="M51" s="88">
        <f t="shared" si="7"/>
        <v>34.024999999999999</v>
      </c>
      <c r="N51" s="243">
        <f>MAX(L51:L54)</f>
        <v>33.96875</v>
      </c>
      <c r="O51" s="243">
        <f>MIN(M51:M54)</f>
        <v>34.024999999999999</v>
      </c>
      <c r="P51" s="253">
        <v>34</v>
      </c>
      <c r="Q51" s="244">
        <f>ROUND(P51/P47,4)</f>
        <v>1.1333</v>
      </c>
      <c r="R51" s="77">
        <f>ROUND(H51*P51,0)</f>
        <v>544</v>
      </c>
      <c r="S51" s="73">
        <f t="shared" si="8"/>
        <v>0</v>
      </c>
    </row>
    <row r="52" spans="1:19" x14ac:dyDescent="0.25">
      <c r="A52" s="248"/>
      <c r="B52" s="251"/>
      <c r="C52" s="33">
        <v>50</v>
      </c>
      <c r="D52" s="48">
        <v>544</v>
      </c>
      <c r="E52" s="120">
        <f t="shared" si="5"/>
        <v>10562</v>
      </c>
      <c r="F52" s="126">
        <f t="shared" si="4"/>
        <v>0.52385676024203953</v>
      </c>
      <c r="G52" s="32"/>
      <c r="H52" s="33">
        <v>16</v>
      </c>
      <c r="I52" s="33">
        <v>2</v>
      </c>
      <c r="J52" s="42">
        <f t="shared" si="0"/>
        <v>160</v>
      </c>
      <c r="L52" s="83">
        <f t="shared" si="6"/>
        <v>33.96875</v>
      </c>
      <c r="M52" s="84">
        <f t="shared" si="7"/>
        <v>34.024999999999999</v>
      </c>
      <c r="N52" s="236"/>
      <c r="O52" s="236"/>
      <c r="P52" s="254"/>
      <c r="Q52" s="245"/>
      <c r="R52" s="78">
        <f>ROUND(H52*P51,0)</f>
        <v>544</v>
      </c>
      <c r="S52" s="72">
        <f t="shared" si="8"/>
        <v>0</v>
      </c>
    </row>
    <row r="53" spans="1:19" x14ac:dyDescent="0.25">
      <c r="A53" s="248"/>
      <c r="B53" s="251"/>
      <c r="C53" s="33">
        <v>51</v>
      </c>
      <c r="D53" s="48">
        <v>544</v>
      </c>
      <c r="E53" s="120">
        <f t="shared" si="5"/>
        <v>11106</v>
      </c>
      <c r="F53" s="126">
        <f t="shared" si="4"/>
        <v>0.5508382104949906</v>
      </c>
      <c r="G53" s="32"/>
      <c r="H53" s="33">
        <v>16</v>
      </c>
      <c r="I53" s="33">
        <v>2</v>
      </c>
      <c r="J53" s="31">
        <f t="shared" si="0"/>
        <v>160</v>
      </c>
      <c r="L53" s="83">
        <f t="shared" si="6"/>
        <v>33.96875</v>
      </c>
      <c r="M53" s="84">
        <f t="shared" si="7"/>
        <v>34.024999999999999</v>
      </c>
      <c r="N53" s="236"/>
      <c r="O53" s="236"/>
      <c r="P53" s="254"/>
      <c r="Q53" s="245"/>
      <c r="R53" s="78">
        <f>ROUND(H53*P51,0)</f>
        <v>544</v>
      </c>
      <c r="S53" s="72">
        <f t="shared" si="8"/>
        <v>0</v>
      </c>
    </row>
    <row r="54" spans="1:19" x14ac:dyDescent="0.25">
      <c r="A54" s="248"/>
      <c r="B54" s="251"/>
      <c r="C54" s="45">
        <v>52</v>
      </c>
      <c r="D54" s="35">
        <v>544</v>
      </c>
      <c r="E54" s="118">
        <f t="shared" si="5"/>
        <v>11650</v>
      </c>
      <c r="F54" s="124">
        <f t="shared" si="4"/>
        <v>0.57781966074794167</v>
      </c>
      <c r="G54" s="34"/>
      <c r="H54" s="45">
        <v>16</v>
      </c>
      <c r="I54" s="45">
        <v>2</v>
      </c>
      <c r="J54" s="37">
        <f t="shared" si="0"/>
        <v>160</v>
      </c>
      <c r="L54" s="85">
        <f t="shared" si="6"/>
        <v>33.96875</v>
      </c>
      <c r="M54" s="86">
        <f t="shared" si="7"/>
        <v>34.024999999999999</v>
      </c>
      <c r="N54" s="237"/>
      <c r="O54" s="237"/>
      <c r="P54" s="255"/>
      <c r="Q54" s="246"/>
      <c r="R54" s="79">
        <f>ROUND(H54*P51,0)</f>
        <v>544</v>
      </c>
      <c r="S54" s="74">
        <f t="shared" si="8"/>
        <v>0</v>
      </c>
    </row>
    <row r="55" spans="1:19" ht="14.45" customHeight="1" x14ac:dyDescent="0.25">
      <c r="A55" s="248"/>
      <c r="B55" s="250">
        <f>B51+1</f>
        <v>14</v>
      </c>
      <c r="C55" s="39">
        <v>53</v>
      </c>
      <c r="D55" s="129">
        <v>624</v>
      </c>
      <c r="E55" s="119">
        <f t="shared" si="5"/>
        <v>12274</v>
      </c>
      <c r="F55" s="125">
        <f t="shared" si="4"/>
        <v>0.60876897133220909</v>
      </c>
      <c r="G55" s="38"/>
      <c r="H55" s="39">
        <v>16</v>
      </c>
      <c r="I55" s="39">
        <v>2</v>
      </c>
      <c r="J55" s="40">
        <f t="shared" si="0"/>
        <v>160</v>
      </c>
      <c r="L55" s="87">
        <f t="shared" si="6"/>
        <v>38.96875</v>
      </c>
      <c r="M55" s="88">
        <f t="shared" si="7"/>
        <v>39.024999999999999</v>
      </c>
      <c r="N55" s="243">
        <f>MAX(L55:L58)</f>
        <v>38.96875</v>
      </c>
      <c r="O55" s="243">
        <f>MIN(M55:M58)</f>
        <v>39.024999999999999</v>
      </c>
      <c r="P55" s="253">
        <v>39</v>
      </c>
      <c r="Q55" s="244">
        <f>ROUND(P55/P51,4)</f>
        <v>1.1471</v>
      </c>
      <c r="R55" s="77">
        <f>ROUND(H55*P55,0)</f>
        <v>624</v>
      </c>
      <c r="S55" s="73">
        <f t="shared" si="8"/>
        <v>0</v>
      </c>
    </row>
    <row r="56" spans="1:19" x14ac:dyDescent="0.25">
      <c r="A56" s="248"/>
      <c r="B56" s="251"/>
      <c r="C56" s="33">
        <v>54</v>
      </c>
      <c r="D56" s="48">
        <v>624</v>
      </c>
      <c r="E56" s="120">
        <f t="shared" si="5"/>
        <v>12898</v>
      </c>
      <c r="F56" s="126">
        <f t="shared" si="4"/>
        <v>0.63971828191647651</v>
      </c>
      <c r="G56" s="32"/>
      <c r="H56" s="30">
        <v>16</v>
      </c>
      <c r="I56" s="30">
        <v>2</v>
      </c>
      <c r="J56" s="31">
        <f t="shared" si="0"/>
        <v>160</v>
      </c>
      <c r="L56" s="83">
        <f t="shared" si="6"/>
        <v>38.96875</v>
      </c>
      <c r="M56" s="84">
        <f t="shared" si="7"/>
        <v>39.024999999999999</v>
      </c>
      <c r="N56" s="236"/>
      <c r="O56" s="236"/>
      <c r="P56" s="254"/>
      <c r="Q56" s="245"/>
      <c r="R56" s="78">
        <f>ROUND(H56*P55,0)</f>
        <v>624</v>
      </c>
      <c r="S56" s="72">
        <f t="shared" si="8"/>
        <v>0</v>
      </c>
    </row>
    <row r="57" spans="1:19" x14ac:dyDescent="0.25">
      <c r="A57" s="248"/>
      <c r="B57" s="251"/>
      <c r="C57" s="33">
        <v>55</v>
      </c>
      <c r="D57" s="48">
        <v>624</v>
      </c>
      <c r="E57" s="120">
        <f t="shared" si="5"/>
        <v>13522</v>
      </c>
      <c r="F57" s="126">
        <f t="shared" si="4"/>
        <v>0.67066759250074393</v>
      </c>
      <c r="G57" s="32"/>
      <c r="H57" s="49">
        <v>16</v>
      </c>
      <c r="I57" s="49">
        <v>2</v>
      </c>
      <c r="J57" s="31">
        <f t="shared" si="0"/>
        <v>160</v>
      </c>
      <c r="L57" s="83">
        <f t="shared" si="6"/>
        <v>38.96875</v>
      </c>
      <c r="M57" s="84">
        <f t="shared" si="7"/>
        <v>39.024999999999999</v>
      </c>
      <c r="N57" s="236"/>
      <c r="O57" s="236"/>
      <c r="P57" s="254"/>
      <c r="Q57" s="245"/>
      <c r="R57" s="78">
        <f>ROUND(H57*P55,0)</f>
        <v>624</v>
      </c>
      <c r="S57" s="72">
        <f t="shared" si="8"/>
        <v>0</v>
      </c>
    </row>
    <row r="58" spans="1:19" x14ac:dyDescent="0.25">
      <c r="A58" s="248"/>
      <c r="B58" s="252"/>
      <c r="C58" s="36">
        <v>56</v>
      </c>
      <c r="D58" s="35">
        <v>624</v>
      </c>
      <c r="E58" s="118">
        <f t="shared" si="5"/>
        <v>14146</v>
      </c>
      <c r="F58" s="124">
        <f t="shared" si="4"/>
        <v>0.70161690308501146</v>
      </c>
      <c r="G58" s="44"/>
      <c r="H58" s="36">
        <v>16</v>
      </c>
      <c r="I58" s="36">
        <v>2</v>
      </c>
      <c r="J58" s="37">
        <f t="shared" si="0"/>
        <v>160</v>
      </c>
      <c r="L58" s="85">
        <f t="shared" si="6"/>
        <v>38.96875</v>
      </c>
      <c r="M58" s="86">
        <f t="shared" si="7"/>
        <v>39.024999999999999</v>
      </c>
      <c r="N58" s="237"/>
      <c r="O58" s="237"/>
      <c r="P58" s="255"/>
      <c r="Q58" s="246"/>
      <c r="R58" s="79">
        <f>ROUND(H58*P55,0)</f>
        <v>624</v>
      </c>
      <c r="S58" s="74">
        <f t="shared" si="8"/>
        <v>0</v>
      </c>
    </row>
    <row r="59" spans="1:19" ht="14.45" customHeight="1" x14ac:dyDescent="0.25">
      <c r="A59" s="248"/>
      <c r="B59" s="250">
        <f>B55+1</f>
        <v>15</v>
      </c>
      <c r="C59" s="39">
        <v>57</v>
      </c>
      <c r="D59" s="129">
        <v>704</v>
      </c>
      <c r="E59" s="119">
        <f t="shared" si="5"/>
        <v>14850</v>
      </c>
      <c r="F59" s="125">
        <f t="shared" si="4"/>
        <v>0.73653407400059523</v>
      </c>
      <c r="G59" s="38"/>
      <c r="H59" s="39">
        <v>16</v>
      </c>
      <c r="I59" s="39">
        <v>2</v>
      </c>
      <c r="J59" s="40">
        <f t="shared" si="0"/>
        <v>160</v>
      </c>
      <c r="L59" s="87">
        <f t="shared" si="6"/>
        <v>43.96875</v>
      </c>
      <c r="M59" s="88">
        <f t="shared" si="7"/>
        <v>44.024999999999999</v>
      </c>
      <c r="N59" s="243">
        <f>MAX(L59:L62)</f>
        <v>43.96875</v>
      </c>
      <c r="O59" s="243">
        <f>MIN(M59:M62)</f>
        <v>44.024999999999999</v>
      </c>
      <c r="P59" s="253">
        <v>44</v>
      </c>
      <c r="Q59" s="244">
        <f>ROUND(P59/P55,4)</f>
        <v>1.1282000000000001</v>
      </c>
      <c r="R59" s="77">
        <f>ROUND(H59*P59,0)</f>
        <v>704</v>
      </c>
      <c r="S59" s="73">
        <f t="shared" si="8"/>
        <v>0</v>
      </c>
    </row>
    <row r="60" spans="1:19" x14ac:dyDescent="0.25">
      <c r="A60" s="248"/>
      <c r="B60" s="251"/>
      <c r="C60" s="33">
        <v>58</v>
      </c>
      <c r="D60" s="48">
        <v>704</v>
      </c>
      <c r="E60" s="120">
        <f t="shared" si="5"/>
        <v>15554</v>
      </c>
      <c r="F60" s="126">
        <f t="shared" si="4"/>
        <v>0.771451244916179</v>
      </c>
      <c r="G60" s="32"/>
      <c r="H60" s="33">
        <v>16</v>
      </c>
      <c r="I60" s="33">
        <v>2</v>
      </c>
      <c r="J60" s="31">
        <f t="shared" si="0"/>
        <v>160</v>
      </c>
      <c r="L60" s="83">
        <f t="shared" si="6"/>
        <v>43.96875</v>
      </c>
      <c r="M60" s="84">
        <f t="shared" si="7"/>
        <v>44.024999999999999</v>
      </c>
      <c r="N60" s="236"/>
      <c r="O60" s="236"/>
      <c r="P60" s="254"/>
      <c r="Q60" s="245"/>
      <c r="R60" s="78">
        <f>ROUND(H60*P59,0)</f>
        <v>704</v>
      </c>
      <c r="S60" s="72">
        <f t="shared" si="8"/>
        <v>0</v>
      </c>
    </row>
    <row r="61" spans="1:19" x14ac:dyDescent="0.25">
      <c r="A61" s="248"/>
      <c r="B61" s="251"/>
      <c r="C61" s="33">
        <v>59</v>
      </c>
      <c r="D61" s="48">
        <v>704</v>
      </c>
      <c r="E61" s="120">
        <f t="shared" si="5"/>
        <v>16258</v>
      </c>
      <c r="F61" s="126">
        <f t="shared" si="4"/>
        <v>0.80636841583176277</v>
      </c>
      <c r="G61" s="32"/>
      <c r="H61" s="33">
        <v>16</v>
      </c>
      <c r="I61" s="33">
        <v>2</v>
      </c>
      <c r="J61" s="42">
        <f t="shared" si="0"/>
        <v>160</v>
      </c>
      <c r="L61" s="83">
        <f t="shared" si="6"/>
        <v>43.96875</v>
      </c>
      <c r="M61" s="84">
        <f t="shared" si="7"/>
        <v>44.024999999999999</v>
      </c>
      <c r="N61" s="236"/>
      <c r="O61" s="236"/>
      <c r="P61" s="254"/>
      <c r="Q61" s="245"/>
      <c r="R61" s="78">
        <f>ROUND(H61*P59,0)</f>
        <v>704</v>
      </c>
      <c r="S61" s="72">
        <f t="shared" si="8"/>
        <v>0</v>
      </c>
    </row>
    <row r="62" spans="1:19" x14ac:dyDescent="0.25">
      <c r="A62" s="248"/>
      <c r="B62" s="252"/>
      <c r="C62" s="36">
        <v>60</v>
      </c>
      <c r="D62" s="35">
        <v>704</v>
      </c>
      <c r="E62" s="118">
        <f t="shared" si="5"/>
        <v>16962</v>
      </c>
      <c r="F62" s="124">
        <f t="shared" si="4"/>
        <v>0.84128558674734655</v>
      </c>
      <c r="G62" s="34"/>
      <c r="H62" s="36">
        <v>16</v>
      </c>
      <c r="I62" s="36">
        <v>2</v>
      </c>
      <c r="J62" s="37">
        <f t="shared" si="0"/>
        <v>160</v>
      </c>
      <c r="L62" s="85">
        <f t="shared" si="6"/>
        <v>43.96875</v>
      </c>
      <c r="M62" s="86">
        <f t="shared" si="7"/>
        <v>44.024999999999999</v>
      </c>
      <c r="N62" s="237"/>
      <c r="O62" s="237"/>
      <c r="P62" s="255"/>
      <c r="Q62" s="246"/>
      <c r="R62" s="79">
        <f>ROUND(H62*P59,0)</f>
        <v>704</v>
      </c>
      <c r="S62" s="74">
        <f t="shared" si="8"/>
        <v>0</v>
      </c>
    </row>
    <row r="63" spans="1:19" ht="14.45" customHeight="1" x14ac:dyDescent="0.25">
      <c r="A63" s="248"/>
      <c r="B63" s="250">
        <f>B59+1</f>
        <v>16</v>
      </c>
      <c r="C63" s="39">
        <v>61</v>
      </c>
      <c r="D63" s="129">
        <v>800</v>
      </c>
      <c r="E63" s="119">
        <f t="shared" si="5"/>
        <v>17762</v>
      </c>
      <c r="F63" s="125">
        <f t="shared" si="4"/>
        <v>0.88096419006050986</v>
      </c>
      <c r="G63" s="38"/>
      <c r="H63" s="39">
        <v>16</v>
      </c>
      <c r="I63" s="39">
        <v>2</v>
      </c>
      <c r="J63" s="40">
        <f t="shared" si="0"/>
        <v>160</v>
      </c>
      <c r="L63" s="87">
        <f t="shared" si="6"/>
        <v>49.96875</v>
      </c>
      <c r="M63" s="88">
        <f t="shared" si="7"/>
        <v>50.024999999999999</v>
      </c>
      <c r="N63" s="243">
        <f>MAX(L63:L66)</f>
        <v>49.96875</v>
      </c>
      <c r="O63" s="243">
        <f>MIN(M63:M66)</f>
        <v>50.024999999999999</v>
      </c>
      <c r="P63" s="253">
        <v>50</v>
      </c>
      <c r="Q63" s="244">
        <f>ROUND(P63/P59,4)</f>
        <v>1.1364000000000001</v>
      </c>
      <c r="R63" s="77">
        <f>ROUND(H63*P63,0)</f>
        <v>800</v>
      </c>
      <c r="S63" s="73">
        <f t="shared" si="8"/>
        <v>0</v>
      </c>
    </row>
    <row r="64" spans="1:19" x14ac:dyDescent="0.25">
      <c r="A64" s="248"/>
      <c r="B64" s="251"/>
      <c r="C64" s="33">
        <v>62</v>
      </c>
      <c r="D64" s="48">
        <v>800</v>
      </c>
      <c r="E64" s="120">
        <f t="shared" si="5"/>
        <v>18562</v>
      </c>
      <c r="F64" s="126">
        <f t="shared" si="4"/>
        <v>0.92064279337367327</v>
      </c>
      <c r="G64" s="32"/>
      <c r="H64" s="33">
        <v>16</v>
      </c>
      <c r="I64" s="33">
        <v>2</v>
      </c>
      <c r="J64" s="31">
        <f t="shared" si="0"/>
        <v>160</v>
      </c>
      <c r="L64" s="83">
        <f t="shared" si="6"/>
        <v>49.96875</v>
      </c>
      <c r="M64" s="84">
        <f t="shared" si="7"/>
        <v>50.024999999999999</v>
      </c>
      <c r="N64" s="236"/>
      <c r="O64" s="236"/>
      <c r="P64" s="254"/>
      <c r="Q64" s="245"/>
      <c r="R64" s="78">
        <f>ROUND(H64*P63,0)</f>
        <v>800</v>
      </c>
      <c r="S64" s="72">
        <f t="shared" si="8"/>
        <v>0</v>
      </c>
    </row>
    <row r="65" spans="1:19" x14ac:dyDescent="0.25">
      <c r="A65" s="248"/>
      <c r="B65" s="251"/>
      <c r="C65" s="33">
        <v>63</v>
      </c>
      <c r="D65" s="48">
        <v>800</v>
      </c>
      <c r="E65" s="120">
        <f t="shared" si="5"/>
        <v>19362</v>
      </c>
      <c r="F65" s="126">
        <f t="shared" si="4"/>
        <v>0.96032139668683658</v>
      </c>
      <c r="G65" s="32"/>
      <c r="H65" s="33">
        <v>16</v>
      </c>
      <c r="I65" s="33">
        <v>2</v>
      </c>
      <c r="J65" s="31">
        <f t="shared" si="0"/>
        <v>160</v>
      </c>
      <c r="L65" s="83">
        <f t="shared" si="6"/>
        <v>49.96875</v>
      </c>
      <c r="M65" s="84">
        <f t="shared" si="7"/>
        <v>50.024999999999999</v>
      </c>
      <c r="N65" s="236"/>
      <c r="O65" s="236"/>
      <c r="P65" s="254"/>
      <c r="Q65" s="245"/>
      <c r="R65" s="78">
        <f>ROUND(H65*P63,0)</f>
        <v>800</v>
      </c>
      <c r="S65" s="72">
        <f t="shared" si="8"/>
        <v>0</v>
      </c>
    </row>
    <row r="66" spans="1:19" ht="15.75" thickBot="1" x14ac:dyDescent="0.3">
      <c r="A66" s="257"/>
      <c r="B66" s="258"/>
      <c r="C66" s="53">
        <v>64</v>
      </c>
      <c r="D66" s="54">
        <v>800</v>
      </c>
      <c r="E66" s="122">
        <f t="shared" si="5"/>
        <v>20162</v>
      </c>
      <c r="F66" s="128">
        <f t="shared" si="4"/>
        <v>1</v>
      </c>
      <c r="G66" s="52"/>
      <c r="H66" s="53">
        <v>16</v>
      </c>
      <c r="I66" s="53">
        <v>2</v>
      </c>
      <c r="J66" s="56">
        <f t="shared" si="0"/>
        <v>160</v>
      </c>
      <c r="L66" s="89">
        <f t="shared" si="6"/>
        <v>49.96875</v>
      </c>
      <c r="M66" s="90">
        <f t="shared" si="7"/>
        <v>50.024999999999999</v>
      </c>
      <c r="N66" s="259"/>
      <c r="O66" s="259"/>
      <c r="P66" s="260"/>
      <c r="Q66" s="261"/>
      <c r="R66" s="80">
        <f>ROUND(H66*P63,0)</f>
        <v>800</v>
      </c>
      <c r="S66" s="75">
        <f t="shared" si="8"/>
        <v>0</v>
      </c>
    </row>
    <row r="68" spans="1:19" x14ac:dyDescent="0.25">
      <c r="C68" t="s">
        <v>13</v>
      </c>
      <c r="D68" t="s">
        <v>52</v>
      </c>
    </row>
    <row r="69" spans="1:19" x14ac:dyDescent="0.25">
      <c r="B69" t="s">
        <v>48</v>
      </c>
      <c r="C69">
        <f>SUM(D3:D18)</f>
        <v>1301</v>
      </c>
      <c r="D69" s="112">
        <f>C69/$C$73</f>
        <v>6.4527328638031942E-2</v>
      </c>
      <c r="E69" s="112"/>
      <c r="F69" s="112"/>
    </row>
    <row r="70" spans="1:19" x14ac:dyDescent="0.25">
      <c r="B70" t="s">
        <v>49</v>
      </c>
      <c r="C70">
        <f>SUM(D19:D34)</f>
        <v>2520</v>
      </c>
      <c r="D70" s="112">
        <f>C70/$C$73</f>
        <v>0.12498760043646463</v>
      </c>
      <c r="E70" s="112"/>
      <c r="F70" s="112"/>
    </row>
    <row r="71" spans="1:19" x14ac:dyDescent="0.25">
      <c r="B71" t="s">
        <v>50</v>
      </c>
      <c r="C71">
        <f>SUM(D35:D50)</f>
        <v>5653</v>
      </c>
      <c r="D71" s="112">
        <f>C71/$C$73</f>
        <v>0.28037893066164071</v>
      </c>
      <c r="E71" s="112"/>
      <c r="F71" s="112"/>
    </row>
    <row r="72" spans="1:19" x14ac:dyDescent="0.25">
      <c r="B72" t="s">
        <v>51</v>
      </c>
      <c r="C72">
        <f>SUM(D51:D66)</f>
        <v>10688</v>
      </c>
      <c r="D72" s="112">
        <f>C72/$C$73</f>
        <v>0.53010614026386271</v>
      </c>
      <c r="E72" s="112"/>
      <c r="F72" s="112"/>
    </row>
    <row r="73" spans="1:19" x14ac:dyDescent="0.25">
      <c r="B73" t="s">
        <v>17</v>
      </c>
      <c r="C73">
        <f>SUM(C69:C72)</f>
        <v>20162</v>
      </c>
      <c r="D73" s="112">
        <f>C73/$C$73</f>
        <v>1</v>
      </c>
      <c r="E73" s="112"/>
      <c r="F73" s="112"/>
    </row>
    <row r="77" spans="1:19" ht="28.15" customHeight="1" x14ac:dyDescent="0.25">
      <c r="D77" t="s">
        <v>10</v>
      </c>
    </row>
    <row r="78" spans="1:19" x14ac:dyDescent="0.25">
      <c r="D78" s="63" t="s">
        <v>11</v>
      </c>
      <c r="E78" s="63"/>
      <c r="F78" s="63"/>
    </row>
    <row r="79" spans="1:19" x14ac:dyDescent="0.25">
      <c r="D79" s="58">
        <v>16</v>
      </c>
      <c r="E79" s="58"/>
      <c r="F79" s="58"/>
    </row>
    <row r="80" spans="1:19" x14ac:dyDescent="0.25">
      <c r="D80" s="58">
        <v>16</v>
      </c>
      <c r="E80" s="58"/>
      <c r="F80" s="58"/>
    </row>
    <row r="81" spans="4:16" x14ac:dyDescent="0.25">
      <c r="D81" s="58">
        <v>16</v>
      </c>
      <c r="E81" s="58"/>
      <c r="F81" s="58"/>
    </row>
    <row r="82" spans="4:16" x14ac:dyDescent="0.25">
      <c r="D82" s="58">
        <v>16</v>
      </c>
      <c r="E82" s="58"/>
      <c r="F82" s="58"/>
    </row>
    <row r="90" spans="4:16" x14ac:dyDescent="0.25">
      <c r="P90"/>
    </row>
  </sheetData>
  <mergeCells count="87">
    <mergeCell ref="Q55:Q58"/>
    <mergeCell ref="B63:B66"/>
    <mergeCell ref="N63:N66"/>
    <mergeCell ref="O63:O66"/>
    <mergeCell ref="P63:P66"/>
    <mergeCell ref="Q63:Q66"/>
    <mergeCell ref="B59:B62"/>
    <mergeCell ref="N59:N62"/>
    <mergeCell ref="O59:O62"/>
    <mergeCell ref="P59:P62"/>
    <mergeCell ref="Q59:Q62"/>
    <mergeCell ref="Q43:Q46"/>
    <mergeCell ref="A51:A66"/>
    <mergeCell ref="B51:B54"/>
    <mergeCell ref="N51:N54"/>
    <mergeCell ref="O51:O54"/>
    <mergeCell ref="P51:P54"/>
    <mergeCell ref="B47:B50"/>
    <mergeCell ref="N47:N50"/>
    <mergeCell ref="O47:O50"/>
    <mergeCell ref="P47:P50"/>
    <mergeCell ref="Q47:Q50"/>
    <mergeCell ref="Q51:Q54"/>
    <mergeCell ref="B55:B58"/>
    <mergeCell ref="N55:N58"/>
    <mergeCell ref="O55:O58"/>
    <mergeCell ref="P55:P58"/>
    <mergeCell ref="A35:A50"/>
    <mergeCell ref="B35:B38"/>
    <mergeCell ref="N35:N38"/>
    <mergeCell ref="O35:O38"/>
    <mergeCell ref="P35:P38"/>
    <mergeCell ref="B43:B46"/>
    <mergeCell ref="N43:N46"/>
    <mergeCell ref="O43:O46"/>
    <mergeCell ref="P43:P46"/>
    <mergeCell ref="Q35:Q38"/>
    <mergeCell ref="B39:B42"/>
    <mergeCell ref="N39:N42"/>
    <mergeCell ref="O39:O42"/>
    <mergeCell ref="P39:P42"/>
    <mergeCell ref="Q39:Q42"/>
    <mergeCell ref="O23:O26"/>
    <mergeCell ref="P23:P26"/>
    <mergeCell ref="Q23:Q26"/>
    <mergeCell ref="B31:B34"/>
    <mergeCell ref="N31:N34"/>
    <mergeCell ref="O31:O34"/>
    <mergeCell ref="P31:P34"/>
    <mergeCell ref="Q31:Q34"/>
    <mergeCell ref="B27:B30"/>
    <mergeCell ref="N27:N30"/>
    <mergeCell ref="O27:O30"/>
    <mergeCell ref="P27:P30"/>
    <mergeCell ref="Q27:Q30"/>
    <mergeCell ref="O11:O14"/>
    <mergeCell ref="P11:P14"/>
    <mergeCell ref="Q11:Q14"/>
    <mergeCell ref="A19:A34"/>
    <mergeCell ref="B19:B22"/>
    <mergeCell ref="N19:N22"/>
    <mergeCell ref="O19:O22"/>
    <mergeCell ref="P19:P22"/>
    <mergeCell ref="B15:B18"/>
    <mergeCell ref="N15:N18"/>
    <mergeCell ref="O15:O18"/>
    <mergeCell ref="P15:P18"/>
    <mergeCell ref="Q15:Q18"/>
    <mergeCell ref="Q19:Q22"/>
    <mergeCell ref="B23:B26"/>
    <mergeCell ref="N23:N26"/>
    <mergeCell ref="G1:J1"/>
    <mergeCell ref="L1:Q1"/>
    <mergeCell ref="R1:S1"/>
    <mergeCell ref="A3:A18"/>
    <mergeCell ref="B3:B6"/>
    <mergeCell ref="N3:N6"/>
    <mergeCell ref="O3:O6"/>
    <mergeCell ref="P3:P6"/>
    <mergeCell ref="Q3:Q6"/>
    <mergeCell ref="B7:B10"/>
    <mergeCell ref="N7:N10"/>
    <mergeCell ref="O7:O10"/>
    <mergeCell ref="P7:P10"/>
    <mergeCell ref="Q7:Q10"/>
    <mergeCell ref="B11:B14"/>
    <mergeCell ref="N11:N14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0"/>
  <sheetViews>
    <sheetView zoomScale="85" zoomScaleNormal="85" workbookViewId="0">
      <selection activeCell="AF1" sqref="AF1"/>
    </sheetView>
  </sheetViews>
  <sheetFormatPr defaultRowHeight="15" x14ac:dyDescent="0.25"/>
  <cols>
    <col min="3" max="3" width="11.140625" customWidth="1"/>
    <col min="4" max="6" width="12" customWidth="1"/>
    <col min="8" max="9" width="6.28515625" style="2" bestFit="1" customWidth="1"/>
    <col min="10" max="10" width="5.28515625" style="2" bestFit="1" customWidth="1"/>
    <col min="11" max="11" width="8.28515625" style="2" bestFit="1" customWidth="1"/>
    <col min="12" max="12" width="8.7109375" style="2" customWidth="1"/>
    <col min="13" max="13" width="10.7109375" style="2" customWidth="1"/>
    <col min="14" max="14" width="7.7109375" style="2" bestFit="1" customWidth="1"/>
    <col min="15" max="15" width="9.5703125" customWidth="1"/>
    <col min="16" max="16" width="6.28515625" bestFit="1" customWidth="1"/>
    <col min="17" max="17" width="4.7109375" bestFit="1" customWidth="1"/>
    <col min="18" max="18" width="4.28515625" bestFit="1" customWidth="1"/>
    <col min="19" max="19" width="8.7109375" style="2" bestFit="1" customWidth="1"/>
    <col min="20" max="20" width="7.85546875" bestFit="1" customWidth="1"/>
    <col min="21" max="21" width="9" customWidth="1"/>
    <col min="23" max="24" width="8.5703125" style="3" customWidth="1"/>
    <col min="25" max="26" width="7.7109375" bestFit="1" customWidth="1"/>
    <col min="27" max="27" width="7.7109375" style="1" bestFit="1" customWidth="1"/>
    <col min="28" max="28" width="9.5703125" style="99" customWidth="1"/>
    <col min="29" max="29" width="10.28515625" style="3" bestFit="1" customWidth="1"/>
    <col min="30" max="30" width="9.28515625" style="3" customWidth="1"/>
  </cols>
  <sheetData>
    <row r="1" spans="1:30" ht="15.75" thickBot="1" x14ac:dyDescent="0.3">
      <c r="H1" s="222" t="s">
        <v>30</v>
      </c>
      <c r="I1" s="223"/>
      <c r="J1" s="223"/>
      <c r="K1" s="223"/>
      <c r="L1" s="223"/>
      <c r="M1" s="223"/>
      <c r="N1" s="224"/>
      <c r="O1" s="222" t="s">
        <v>18</v>
      </c>
      <c r="P1" s="223"/>
      <c r="Q1" s="223"/>
      <c r="R1" s="223"/>
      <c r="S1" s="223"/>
      <c r="T1" s="223"/>
      <c r="U1" s="224"/>
      <c r="W1" s="225" t="s">
        <v>36</v>
      </c>
      <c r="X1" s="226"/>
      <c r="Y1" s="226"/>
      <c r="Z1" s="226"/>
      <c r="AA1" s="226"/>
      <c r="AB1" s="227"/>
      <c r="AC1" s="228" t="s">
        <v>39</v>
      </c>
      <c r="AD1" s="229"/>
    </row>
    <row r="2" spans="1:30" ht="30.75" thickBot="1" x14ac:dyDescent="0.3">
      <c r="A2" s="91" t="s">
        <v>42</v>
      </c>
      <c r="B2" s="92" t="s">
        <v>43</v>
      </c>
      <c r="C2" s="92" t="s">
        <v>41</v>
      </c>
      <c r="D2" s="93" t="s">
        <v>5</v>
      </c>
      <c r="E2" s="116" t="s">
        <v>53</v>
      </c>
      <c r="F2" s="116" t="s">
        <v>54</v>
      </c>
      <c r="G2" s="94" t="s">
        <v>4</v>
      </c>
      <c r="H2" s="27" t="s">
        <v>17</v>
      </c>
      <c r="I2" s="28" t="s">
        <v>0</v>
      </c>
      <c r="J2" s="28" t="s">
        <v>15</v>
      </c>
      <c r="K2" s="28" t="s">
        <v>27</v>
      </c>
      <c r="L2" s="28" t="s">
        <v>19</v>
      </c>
      <c r="M2" s="60" t="s">
        <v>2</v>
      </c>
      <c r="N2" s="29" t="s">
        <v>28</v>
      </c>
      <c r="O2" s="61" t="s">
        <v>3</v>
      </c>
      <c r="P2" s="57" t="s">
        <v>17</v>
      </c>
      <c r="Q2" s="57" t="s">
        <v>1</v>
      </c>
      <c r="R2" s="57" t="s">
        <v>0</v>
      </c>
      <c r="S2" s="28" t="s">
        <v>19</v>
      </c>
      <c r="T2" s="57" t="s">
        <v>20</v>
      </c>
      <c r="U2" s="62" t="s">
        <v>2</v>
      </c>
      <c r="W2" s="68" t="s">
        <v>6</v>
      </c>
      <c r="X2" s="69" t="s">
        <v>7</v>
      </c>
      <c r="Y2" s="69" t="s">
        <v>101</v>
      </c>
      <c r="Z2" s="69" t="s">
        <v>102</v>
      </c>
      <c r="AA2" s="67" t="s">
        <v>38</v>
      </c>
      <c r="AB2" s="98" t="s">
        <v>37</v>
      </c>
      <c r="AC2" s="68" t="s">
        <v>5</v>
      </c>
      <c r="AD2" s="70" t="s">
        <v>40</v>
      </c>
    </row>
    <row r="3" spans="1:30" x14ac:dyDescent="0.25">
      <c r="A3" s="230">
        <v>1</v>
      </c>
      <c r="B3" s="233">
        <v>1</v>
      </c>
      <c r="C3" s="96">
        <v>1</v>
      </c>
      <c r="D3" s="30">
        <v>251</v>
      </c>
      <c r="E3" s="117">
        <f>D3</f>
        <v>251</v>
      </c>
      <c r="F3" s="123">
        <f>E3/$E$66</f>
        <v>1.4908440790919512E-3</v>
      </c>
      <c r="G3" s="31">
        <v>4968</v>
      </c>
      <c r="H3" s="4">
        <v>8</v>
      </c>
      <c r="I3" s="7">
        <v>8</v>
      </c>
      <c r="J3" s="7">
        <v>0</v>
      </c>
      <c r="K3" s="7">
        <v>0</v>
      </c>
      <c r="L3" s="7">
        <v>0</v>
      </c>
      <c r="M3" s="5">
        <v>0</v>
      </c>
      <c r="N3" s="6">
        <v>0</v>
      </c>
      <c r="O3" s="32">
        <v>0.1</v>
      </c>
      <c r="P3" s="30">
        <v>3</v>
      </c>
      <c r="Q3" s="33">
        <v>3</v>
      </c>
      <c r="R3" s="33">
        <v>0</v>
      </c>
      <c r="S3" s="7">
        <v>0</v>
      </c>
      <c r="T3" s="33">
        <v>1</v>
      </c>
      <c r="U3" s="31">
        <f t="shared" ref="U3:U34" si="0">P3*10</f>
        <v>30</v>
      </c>
      <c r="W3" s="81">
        <f t="shared" ref="W3:W34" si="1">(D3-0.5)/P3</f>
        <v>83.5</v>
      </c>
      <c r="X3" s="82">
        <f t="shared" ref="X3:X34" si="2">(D3+0.4)/P3</f>
        <v>83.8</v>
      </c>
      <c r="Y3" s="235">
        <f>MAX(W3:W6)</f>
        <v>83.5</v>
      </c>
      <c r="Z3" s="235">
        <f>MIN(X3:X6)</f>
        <v>83.6</v>
      </c>
      <c r="AA3" s="235">
        <f>IF((Y3+(Z3-Y3)/2)&lt;Y3,Y3,Y3+(Z3-Y3)/2)</f>
        <v>83.55</v>
      </c>
      <c r="AB3" s="238"/>
      <c r="AC3" s="76">
        <f>ROUND(P3*AA3,0)</f>
        <v>251</v>
      </c>
      <c r="AD3" s="71">
        <f t="shared" ref="AD3:AD34" si="3">(AC3-D3)/D3</f>
        <v>0</v>
      </c>
    </row>
    <row r="4" spans="1:30" x14ac:dyDescent="0.25">
      <c r="A4" s="231"/>
      <c r="B4" s="234"/>
      <c r="C4" s="96">
        <v>2</v>
      </c>
      <c r="D4" s="30">
        <v>334</v>
      </c>
      <c r="E4" s="117">
        <f>D4+E3</f>
        <v>585</v>
      </c>
      <c r="F4" s="123">
        <f t="shared" ref="F4:F66" si="4">E4/$E$66</f>
        <v>3.4746764393178945E-3</v>
      </c>
      <c r="G4" s="31">
        <v>5790</v>
      </c>
      <c r="H4" s="4">
        <v>8</v>
      </c>
      <c r="I4" s="7">
        <v>8</v>
      </c>
      <c r="J4" s="7">
        <v>0</v>
      </c>
      <c r="K4" s="7">
        <v>0</v>
      </c>
      <c r="L4" s="7">
        <v>0</v>
      </c>
      <c r="M4" s="5">
        <v>4</v>
      </c>
      <c r="N4" s="6">
        <v>0</v>
      </c>
      <c r="O4" s="32">
        <v>0.1</v>
      </c>
      <c r="P4" s="30">
        <v>4</v>
      </c>
      <c r="Q4" s="33">
        <v>4</v>
      </c>
      <c r="R4" s="33">
        <v>0</v>
      </c>
      <c r="S4" s="5">
        <v>0</v>
      </c>
      <c r="T4" s="33">
        <v>1</v>
      </c>
      <c r="U4" s="31">
        <f t="shared" si="0"/>
        <v>40</v>
      </c>
      <c r="W4" s="83">
        <f t="shared" si="1"/>
        <v>83.375</v>
      </c>
      <c r="X4" s="84">
        <f t="shared" si="2"/>
        <v>83.6</v>
      </c>
      <c r="Y4" s="236"/>
      <c r="Z4" s="236"/>
      <c r="AA4" s="236"/>
      <c r="AB4" s="239"/>
      <c r="AC4" s="76">
        <f>ROUND(P4*AA3,0)</f>
        <v>334</v>
      </c>
      <c r="AD4" s="72">
        <f t="shared" si="3"/>
        <v>0</v>
      </c>
    </row>
    <row r="5" spans="1:30" x14ac:dyDescent="0.25">
      <c r="A5" s="231"/>
      <c r="B5" s="234"/>
      <c r="C5" s="96">
        <v>3</v>
      </c>
      <c r="D5" s="30">
        <v>418</v>
      </c>
      <c r="E5" s="117">
        <f t="shared" ref="E5:E66" si="5">D5+E4</f>
        <v>1003</v>
      </c>
      <c r="F5" s="123">
        <f t="shared" si="4"/>
        <v>5.9574366985228168E-3</v>
      </c>
      <c r="G5" s="31">
        <v>6966</v>
      </c>
      <c r="H5" s="4">
        <v>8</v>
      </c>
      <c r="I5" s="7">
        <v>8</v>
      </c>
      <c r="J5" s="7">
        <v>0</v>
      </c>
      <c r="K5" s="7">
        <v>0</v>
      </c>
      <c r="L5" s="7">
        <v>0</v>
      </c>
      <c r="M5" s="5">
        <v>12</v>
      </c>
      <c r="N5" s="6">
        <v>0</v>
      </c>
      <c r="O5" s="32">
        <v>0.1</v>
      </c>
      <c r="P5" s="30">
        <v>5</v>
      </c>
      <c r="Q5" s="33">
        <v>5</v>
      </c>
      <c r="R5" s="33">
        <v>0</v>
      </c>
      <c r="S5" s="5">
        <v>0</v>
      </c>
      <c r="T5" s="33">
        <v>1</v>
      </c>
      <c r="U5" s="31">
        <f t="shared" si="0"/>
        <v>50</v>
      </c>
      <c r="W5" s="83">
        <f t="shared" si="1"/>
        <v>83.5</v>
      </c>
      <c r="X5" s="84">
        <f t="shared" si="2"/>
        <v>83.679999999999993</v>
      </c>
      <c r="Y5" s="236"/>
      <c r="Z5" s="236"/>
      <c r="AA5" s="236"/>
      <c r="AB5" s="239"/>
      <c r="AC5" s="76">
        <f>ROUND(P5*AA3,0)</f>
        <v>418</v>
      </c>
      <c r="AD5" s="72">
        <f t="shared" si="3"/>
        <v>0</v>
      </c>
    </row>
    <row r="6" spans="1:30" x14ac:dyDescent="0.25">
      <c r="A6" s="231"/>
      <c r="B6" s="234"/>
      <c r="C6" s="97">
        <v>4</v>
      </c>
      <c r="D6" s="36">
        <v>752</v>
      </c>
      <c r="E6" s="118">
        <f t="shared" si="5"/>
        <v>1755</v>
      </c>
      <c r="F6" s="124">
        <f t="shared" si="4"/>
        <v>1.0424029317953682E-2</v>
      </c>
      <c r="G6" s="37">
        <v>7488</v>
      </c>
      <c r="H6" s="8">
        <v>8</v>
      </c>
      <c r="I6" s="9">
        <v>0</v>
      </c>
      <c r="J6" s="9">
        <v>1</v>
      </c>
      <c r="K6" s="9">
        <v>0</v>
      </c>
      <c r="L6" s="9" t="s">
        <v>29</v>
      </c>
      <c r="M6" s="9">
        <v>0</v>
      </c>
      <c r="N6" s="10">
        <v>0</v>
      </c>
      <c r="O6" s="34">
        <v>0.1</v>
      </c>
      <c r="P6" s="45">
        <v>9</v>
      </c>
      <c r="Q6" s="45">
        <v>9</v>
      </c>
      <c r="R6" s="45">
        <v>0</v>
      </c>
      <c r="S6" s="19">
        <v>0</v>
      </c>
      <c r="T6" s="36">
        <v>1</v>
      </c>
      <c r="U6" s="37">
        <f t="shared" si="0"/>
        <v>90</v>
      </c>
      <c r="W6" s="85">
        <f t="shared" si="1"/>
        <v>83.5</v>
      </c>
      <c r="X6" s="86">
        <f t="shared" si="2"/>
        <v>83.6</v>
      </c>
      <c r="Y6" s="237"/>
      <c r="Z6" s="237"/>
      <c r="AA6" s="237"/>
      <c r="AB6" s="240"/>
      <c r="AC6" s="76">
        <f>ROUND(P6*AA3,0)</f>
        <v>752</v>
      </c>
      <c r="AD6" s="72">
        <f t="shared" si="3"/>
        <v>0</v>
      </c>
    </row>
    <row r="7" spans="1:30" x14ac:dyDescent="0.25">
      <c r="A7" s="231"/>
      <c r="B7" s="241">
        <f>B3+1</f>
        <v>2</v>
      </c>
      <c r="C7" s="95">
        <v>5</v>
      </c>
      <c r="D7" s="39">
        <v>439</v>
      </c>
      <c r="E7" s="119">
        <f t="shared" si="5"/>
        <v>2194</v>
      </c>
      <c r="F7" s="125">
        <f t="shared" si="4"/>
        <v>1.303152155190335E-2</v>
      </c>
      <c r="G7" s="40">
        <v>7176</v>
      </c>
      <c r="H7" s="11">
        <v>8</v>
      </c>
      <c r="I7" s="12">
        <v>0</v>
      </c>
      <c r="J7" s="12">
        <v>1</v>
      </c>
      <c r="K7" s="12">
        <v>0</v>
      </c>
      <c r="L7" s="12" t="s">
        <v>29</v>
      </c>
      <c r="M7" s="12">
        <v>0</v>
      </c>
      <c r="N7" s="13">
        <v>0</v>
      </c>
      <c r="O7" s="38">
        <v>0.15</v>
      </c>
      <c r="P7" s="46">
        <v>5</v>
      </c>
      <c r="Q7" s="46">
        <v>5</v>
      </c>
      <c r="R7" s="46">
        <v>0</v>
      </c>
      <c r="S7" s="22">
        <v>0</v>
      </c>
      <c r="T7" s="39">
        <v>1</v>
      </c>
      <c r="U7" s="40">
        <f t="shared" si="0"/>
        <v>50</v>
      </c>
      <c r="W7" s="87">
        <f t="shared" si="1"/>
        <v>87.7</v>
      </c>
      <c r="X7" s="88">
        <f t="shared" si="2"/>
        <v>87.88</v>
      </c>
      <c r="Y7" s="243">
        <f>MAX(W7:W10)</f>
        <v>87.75</v>
      </c>
      <c r="Z7" s="243">
        <f>MIN(X7:X10)</f>
        <v>87.74</v>
      </c>
      <c r="AA7" s="243">
        <f>IF((Y7+(Z7-Y7)/2)&lt;Y7,Y7,Y7+(Z7-Y7)/2)</f>
        <v>87.75</v>
      </c>
      <c r="AB7" s="244">
        <f>ROUND(AA7/AA3,4)</f>
        <v>1.0503</v>
      </c>
      <c r="AC7" s="77">
        <f>ROUND(P7*AA7,0)</f>
        <v>439</v>
      </c>
      <c r="AD7" s="73">
        <f t="shared" si="3"/>
        <v>0</v>
      </c>
    </row>
    <row r="8" spans="1:30" x14ac:dyDescent="0.25">
      <c r="A8" s="231"/>
      <c r="B8" s="234"/>
      <c r="C8" s="96">
        <v>6</v>
      </c>
      <c r="D8" s="30">
        <v>527</v>
      </c>
      <c r="E8" s="117">
        <f t="shared" si="5"/>
        <v>2721</v>
      </c>
      <c r="F8" s="123">
        <f t="shared" si="4"/>
        <v>1.6161700156211951E-2</v>
      </c>
      <c r="G8" s="31">
        <v>8438</v>
      </c>
      <c r="H8" s="4">
        <v>8</v>
      </c>
      <c r="I8" s="5">
        <v>0</v>
      </c>
      <c r="J8" s="5">
        <v>1</v>
      </c>
      <c r="K8" s="5">
        <v>0</v>
      </c>
      <c r="L8" s="5" t="s">
        <v>29</v>
      </c>
      <c r="M8" s="5">
        <v>1</v>
      </c>
      <c r="N8" s="6">
        <v>0</v>
      </c>
      <c r="O8" s="32">
        <v>0.15</v>
      </c>
      <c r="P8" s="33">
        <v>6</v>
      </c>
      <c r="Q8" s="33">
        <v>6</v>
      </c>
      <c r="R8" s="33">
        <v>0</v>
      </c>
      <c r="S8" s="7">
        <v>0</v>
      </c>
      <c r="T8" s="33">
        <v>1</v>
      </c>
      <c r="U8" s="31">
        <f t="shared" si="0"/>
        <v>60</v>
      </c>
      <c r="W8" s="83">
        <f t="shared" si="1"/>
        <v>87.75</v>
      </c>
      <c r="X8" s="84">
        <f t="shared" si="2"/>
        <v>87.899999999999991</v>
      </c>
      <c r="Y8" s="236"/>
      <c r="Z8" s="236"/>
      <c r="AA8" s="236"/>
      <c r="AB8" s="245"/>
      <c r="AC8" s="78">
        <f>ROUND(P8*AA7,0)</f>
        <v>527</v>
      </c>
      <c r="AD8" s="72">
        <f t="shared" si="3"/>
        <v>0</v>
      </c>
    </row>
    <row r="9" spans="1:30" x14ac:dyDescent="0.25">
      <c r="A9" s="231"/>
      <c r="B9" s="234"/>
      <c r="C9" s="96">
        <v>7</v>
      </c>
      <c r="D9" s="30">
        <v>614</v>
      </c>
      <c r="E9" s="117">
        <f t="shared" si="5"/>
        <v>3335</v>
      </c>
      <c r="F9" s="123">
        <f t="shared" si="4"/>
        <v>1.980862551303449E-2</v>
      </c>
      <c r="G9" s="31">
        <v>9732</v>
      </c>
      <c r="H9" s="4">
        <v>8</v>
      </c>
      <c r="I9" s="5">
        <v>0</v>
      </c>
      <c r="J9" s="5">
        <v>1</v>
      </c>
      <c r="K9" s="5">
        <v>0</v>
      </c>
      <c r="L9" s="5" t="s">
        <v>29</v>
      </c>
      <c r="M9" s="5">
        <v>6</v>
      </c>
      <c r="N9" s="6">
        <v>0</v>
      </c>
      <c r="O9" s="32">
        <v>0.15</v>
      </c>
      <c r="P9" s="33">
        <v>7</v>
      </c>
      <c r="Q9" s="33">
        <v>7</v>
      </c>
      <c r="R9" s="33">
        <v>0</v>
      </c>
      <c r="S9" s="7">
        <v>0</v>
      </c>
      <c r="T9" s="33">
        <v>1</v>
      </c>
      <c r="U9" s="31">
        <f t="shared" si="0"/>
        <v>70</v>
      </c>
      <c r="W9" s="83">
        <f t="shared" si="1"/>
        <v>87.642857142857139</v>
      </c>
      <c r="X9" s="84">
        <f t="shared" si="2"/>
        <v>87.771428571428572</v>
      </c>
      <c r="Y9" s="236"/>
      <c r="Z9" s="236"/>
      <c r="AA9" s="236"/>
      <c r="AB9" s="245"/>
      <c r="AC9" s="78">
        <f>ROUND(P9*AA7,0)</f>
        <v>614</v>
      </c>
      <c r="AD9" s="72">
        <f t="shared" si="3"/>
        <v>0</v>
      </c>
    </row>
    <row r="10" spans="1:30" x14ac:dyDescent="0.25">
      <c r="A10" s="231"/>
      <c r="B10" s="242"/>
      <c r="C10" s="97">
        <v>8</v>
      </c>
      <c r="D10" s="36">
        <v>877</v>
      </c>
      <c r="E10" s="118">
        <f t="shared" si="5"/>
        <v>4212</v>
      </c>
      <c r="F10" s="124">
        <f t="shared" si="4"/>
        <v>2.5017670363088839E-2</v>
      </c>
      <c r="G10" s="37">
        <v>6624</v>
      </c>
      <c r="H10" s="8">
        <v>8</v>
      </c>
      <c r="I10" s="9">
        <v>0</v>
      </c>
      <c r="J10" s="9">
        <v>1</v>
      </c>
      <c r="K10" s="9">
        <v>0</v>
      </c>
      <c r="L10" s="9" t="s">
        <v>29</v>
      </c>
      <c r="M10" s="9">
        <v>5</v>
      </c>
      <c r="N10" s="10">
        <v>0</v>
      </c>
      <c r="O10" s="34">
        <v>0.15</v>
      </c>
      <c r="P10" s="45">
        <v>10</v>
      </c>
      <c r="Q10" s="45">
        <v>10</v>
      </c>
      <c r="R10" s="45">
        <v>0</v>
      </c>
      <c r="S10" s="19">
        <v>0</v>
      </c>
      <c r="T10" s="36">
        <v>1</v>
      </c>
      <c r="U10" s="37">
        <f t="shared" si="0"/>
        <v>100</v>
      </c>
      <c r="W10" s="85">
        <f t="shared" si="1"/>
        <v>87.65</v>
      </c>
      <c r="X10" s="86">
        <f t="shared" si="2"/>
        <v>87.74</v>
      </c>
      <c r="Y10" s="237"/>
      <c r="Z10" s="237"/>
      <c r="AA10" s="237"/>
      <c r="AB10" s="246"/>
      <c r="AC10" s="79">
        <f>ROUND(P10*AA7,0)</f>
        <v>878</v>
      </c>
      <c r="AD10" s="74">
        <f t="shared" si="3"/>
        <v>1.1402508551881414E-3</v>
      </c>
    </row>
    <row r="11" spans="1:30" ht="14.45" customHeight="1" x14ac:dyDescent="0.25">
      <c r="A11" s="231"/>
      <c r="B11" s="241">
        <f>B7+1</f>
        <v>3</v>
      </c>
      <c r="C11" s="95">
        <v>9</v>
      </c>
      <c r="D11" s="39">
        <v>643</v>
      </c>
      <c r="E11" s="119">
        <f t="shared" si="5"/>
        <v>4855</v>
      </c>
      <c r="F11" s="125">
        <f t="shared" si="4"/>
        <v>2.883684463741603E-2</v>
      </c>
      <c r="G11" s="40">
        <v>10500</v>
      </c>
      <c r="H11" s="11">
        <v>8</v>
      </c>
      <c r="I11" s="12">
        <v>0</v>
      </c>
      <c r="J11" s="12">
        <v>1</v>
      </c>
      <c r="K11" s="12">
        <v>0</v>
      </c>
      <c r="L11" s="12" t="s">
        <v>29</v>
      </c>
      <c r="M11" s="12">
        <v>0</v>
      </c>
      <c r="N11" s="13">
        <v>0</v>
      </c>
      <c r="O11" s="38">
        <v>0.2</v>
      </c>
      <c r="P11" s="39">
        <v>7</v>
      </c>
      <c r="Q11" s="39">
        <v>7</v>
      </c>
      <c r="R11" s="39">
        <v>0</v>
      </c>
      <c r="S11" s="12">
        <v>0</v>
      </c>
      <c r="T11" s="39">
        <v>1</v>
      </c>
      <c r="U11" s="40">
        <f t="shared" si="0"/>
        <v>70</v>
      </c>
      <c r="W11" s="87">
        <f t="shared" si="1"/>
        <v>91.785714285714292</v>
      </c>
      <c r="X11" s="88">
        <f t="shared" si="2"/>
        <v>91.914285714285711</v>
      </c>
      <c r="Y11" s="243">
        <f>MAX(W11:W14)</f>
        <v>91.86363636363636</v>
      </c>
      <c r="Z11" s="243">
        <f>MIN(X11:X14)</f>
        <v>91.914285714285711</v>
      </c>
      <c r="AA11" s="243">
        <f>IF((Y11+(Z11-Y11)/2)&lt;Y11,Y11,Y11+(Z11-Y11)/2)</f>
        <v>91.888961038961043</v>
      </c>
      <c r="AB11" s="244">
        <f>ROUND(AA11/AA7,4)</f>
        <v>1.0471999999999999</v>
      </c>
      <c r="AC11" s="77">
        <f>ROUND(P11*AA11,0)</f>
        <v>643</v>
      </c>
      <c r="AD11" s="73">
        <f t="shared" si="3"/>
        <v>0</v>
      </c>
    </row>
    <row r="12" spans="1:30" x14ac:dyDescent="0.25">
      <c r="A12" s="231"/>
      <c r="B12" s="234"/>
      <c r="C12" s="96">
        <v>10</v>
      </c>
      <c r="D12" s="33">
        <v>643</v>
      </c>
      <c r="E12" s="120">
        <f t="shared" si="5"/>
        <v>5498</v>
      </c>
      <c r="F12" s="126">
        <f t="shared" si="4"/>
        <v>3.2656018911743218E-2</v>
      </c>
      <c r="G12" s="42">
        <v>9960</v>
      </c>
      <c r="H12" s="4">
        <v>8</v>
      </c>
      <c r="I12" s="5">
        <v>0</v>
      </c>
      <c r="J12" s="5">
        <v>1</v>
      </c>
      <c r="K12" s="5">
        <v>0</v>
      </c>
      <c r="L12" s="5" t="s">
        <v>29</v>
      </c>
      <c r="M12" s="7">
        <v>0</v>
      </c>
      <c r="N12" s="6">
        <v>0</v>
      </c>
      <c r="O12" s="32">
        <v>0.2</v>
      </c>
      <c r="P12" s="33">
        <v>7</v>
      </c>
      <c r="Q12" s="33">
        <v>7</v>
      </c>
      <c r="R12" s="33">
        <v>0</v>
      </c>
      <c r="S12" s="7">
        <v>0</v>
      </c>
      <c r="T12" s="33">
        <v>1</v>
      </c>
      <c r="U12" s="31">
        <f t="shared" si="0"/>
        <v>70</v>
      </c>
      <c r="W12" s="83">
        <f t="shared" si="1"/>
        <v>91.785714285714292</v>
      </c>
      <c r="X12" s="84">
        <f t="shared" si="2"/>
        <v>91.914285714285711</v>
      </c>
      <c r="Y12" s="236"/>
      <c r="Z12" s="236"/>
      <c r="AA12" s="236"/>
      <c r="AB12" s="245"/>
      <c r="AC12" s="78">
        <f>ROUND(P12*AA11,0)</f>
        <v>643</v>
      </c>
      <c r="AD12" s="72">
        <f t="shared" si="3"/>
        <v>0</v>
      </c>
    </row>
    <row r="13" spans="1:30" x14ac:dyDescent="0.25">
      <c r="A13" s="231"/>
      <c r="B13" s="234"/>
      <c r="C13" s="96">
        <v>11</v>
      </c>
      <c r="D13" s="33">
        <v>735</v>
      </c>
      <c r="E13" s="120">
        <f t="shared" si="5"/>
        <v>6233</v>
      </c>
      <c r="F13" s="126">
        <f t="shared" si="4"/>
        <v>3.7021638027809292E-2</v>
      </c>
      <c r="G13" s="42">
        <v>9072</v>
      </c>
      <c r="H13" s="14">
        <v>8</v>
      </c>
      <c r="I13" s="7">
        <v>0</v>
      </c>
      <c r="J13" s="7">
        <v>0</v>
      </c>
      <c r="K13" s="7">
        <v>1</v>
      </c>
      <c r="L13" s="7" t="s">
        <v>29</v>
      </c>
      <c r="M13" s="7">
        <v>8</v>
      </c>
      <c r="N13" s="15">
        <v>0</v>
      </c>
      <c r="O13" s="41">
        <v>0.2</v>
      </c>
      <c r="P13" s="33">
        <v>8</v>
      </c>
      <c r="Q13" s="33">
        <v>8</v>
      </c>
      <c r="R13" s="33">
        <v>0</v>
      </c>
      <c r="S13" s="7">
        <v>0</v>
      </c>
      <c r="T13" s="33">
        <v>1</v>
      </c>
      <c r="U13" s="42">
        <f t="shared" si="0"/>
        <v>80</v>
      </c>
      <c r="W13" s="83">
        <f t="shared" si="1"/>
        <v>91.8125</v>
      </c>
      <c r="X13" s="84">
        <f t="shared" si="2"/>
        <v>91.924999999999997</v>
      </c>
      <c r="Y13" s="236"/>
      <c r="Z13" s="236"/>
      <c r="AA13" s="236"/>
      <c r="AB13" s="245"/>
      <c r="AC13" s="78">
        <f>ROUND(P13*AA11,0)</f>
        <v>735</v>
      </c>
      <c r="AD13" s="72">
        <f t="shared" si="3"/>
        <v>0</v>
      </c>
    </row>
    <row r="14" spans="1:30" x14ac:dyDescent="0.25">
      <c r="A14" s="231"/>
      <c r="B14" s="242"/>
      <c r="C14" s="97">
        <v>12</v>
      </c>
      <c r="D14" s="36">
        <v>1011</v>
      </c>
      <c r="E14" s="118">
        <f t="shared" si="5"/>
        <v>7244</v>
      </c>
      <c r="F14" s="124">
        <f t="shared" si="4"/>
        <v>4.3026591669092014E-2</v>
      </c>
      <c r="G14" s="37">
        <v>9936</v>
      </c>
      <c r="H14" s="8">
        <v>8</v>
      </c>
      <c r="I14" s="9">
        <v>0</v>
      </c>
      <c r="J14" s="9">
        <v>1</v>
      </c>
      <c r="K14" s="9">
        <v>0</v>
      </c>
      <c r="L14" s="9" t="s">
        <v>29</v>
      </c>
      <c r="M14" s="9">
        <v>3</v>
      </c>
      <c r="N14" s="10">
        <v>0</v>
      </c>
      <c r="O14" s="34">
        <v>0.2</v>
      </c>
      <c r="P14" s="45">
        <v>11</v>
      </c>
      <c r="Q14" s="45">
        <v>11</v>
      </c>
      <c r="R14" s="45">
        <v>0</v>
      </c>
      <c r="S14" s="19">
        <v>0</v>
      </c>
      <c r="T14" s="36">
        <v>2</v>
      </c>
      <c r="U14" s="37">
        <f t="shared" si="0"/>
        <v>110</v>
      </c>
      <c r="W14" s="85">
        <f t="shared" si="1"/>
        <v>91.86363636363636</v>
      </c>
      <c r="X14" s="86">
        <f t="shared" si="2"/>
        <v>91.945454545454538</v>
      </c>
      <c r="Y14" s="237"/>
      <c r="Z14" s="237"/>
      <c r="AA14" s="237"/>
      <c r="AB14" s="246"/>
      <c r="AC14" s="79">
        <f>ROUND(P14*AA11,0)</f>
        <v>1011</v>
      </c>
      <c r="AD14" s="74">
        <f t="shared" si="3"/>
        <v>0</v>
      </c>
    </row>
    <row r="15" spans="1:30" ht="14.45" customHeight="1" x14ac:dyDescent="0.25">
      <c r="A15" s="231"/>
      <c r="B15" s="241">
        <f>B11+1</f>
        <v>4</v>
      </c>
      <c r="C15" s="95">
        <v>13</v>
      </c>
      <c r="D15" s="39">
        <v>802</v>
      </c>
      <c r="E15" s="119">
        <f t="shared" si="5"/>
        <v>8046</v>
      </c>
      <c r="F15" s="125">
        <f t="shared" si="4"/>
        <v>4.7790165180772268E-2</v>
      </c>
      <c r="G15" s="40">
        <v>11390</v>
      </c>
      <c r="H15" s="11">
        <v>8</v>
      </c>
      <c r="I15" s="12">
        <v>0</v>
      </c>
      <c r="J15" s="12">
        <v>1</v>
      </c>
      <c r="K15" s="12">
        <v>0</v>
      </c>
      <c r="L15" s="12" t="s">
        <v>29</v>
      </c>
      <c r="M15" s="12">
        <v>7</v>
      </c>
      <c r="N15" s="13">
        <v>0</v>
      </c>
      <c r="O15" s="38">
        <v>0.25</v>
      </c>
      <c r="P15" s="39">
        <v>8</v>
      </c>
      <c r="Q15" s="39">
        <v>8</v>
      </c>
      <c r="R15" s="39">
        <v>0</v>
      </c>
      <c r="S15" s="12">
        <v>0</v>
      </c>
      <c r="T15" s="39">
        <v>1</v>
      </c>
      <c r="U15" s="40">
        <f t="shared" si="0"/>
        <v>80</v>
      </c>
      <c r="W15" s="87">
        <f t="shared" si="1"/>
        <v>100.1875</v>
      </c>
      <c r="X15" s="88">
        <f t="shared" si="2"/>
        <v>100.3</v>
      </c>
      <c r="Y15" s="243">
        <f>MAX(W15:W18)</f>
        <v>100.20833333333333</v>
      </c>
      <c r="Z15" s="243">
        <f>MIN(X15:X18)</f>
        <v>100.28333333333335</v>
      </c>
      <c r="AA15" s="243">
        <f>IF((Y15+(Z15-Y15)/2)&lt;Y15,Y15,Y15+(Z15-Y15)/2)</f>
        <v>100.24583333333334</v>
      </c>
      <c r="AB15" s="244">
        <f>ROUND(AA15/AA11,4)</f>
        <v>1.0909</v>
      </c>
      <c r="AC15" s="77">
        <f>ROUND(P15*AA15,0)</f>
        <v>802</v>
      </c>
      <c r="AD15" s="73">
        <f t="shared" si="3"/>
        <v>0</v>
      </c>
    </row>
    <row r="16" spans="1:30" x14ac:dyDescent="0.25">
      <c r="A16" s="231"/>
      <c r="B16" s="234"/>
      <c r="C16" s="96">
        <v>14</v>
      </c>
      <c r="D16" s="30">
        <v>802</v>
      </c>
      <c r="E16" s="117">
        <f t="shared" si="5"/>
        <v>8848</v>
      </c>
      <c r="F16" s="123">
        <f t="shared" si="4"/>
        <v>5.2553738692452528E-2</v>
      </c>
      <c r="G16" s="31">
        <v>10512</v>
      </c>
      <c r="H16" s="4">
        <v>8</v>
      </c>
      <c r="I16" s="5">
        <v>0</v>
      </c>
      <c r="J16" s="5">
        <v>1</v>
      </c>
      <c r="K16" s="5">
        <v>0</v>
      </c>
      <c r="L16" s="5" t="s">
        <v>29</v>
      </c>
      <c r="M16" s="5">
        <v>0</v>
      </c>
      <c r="N16" s="6">
        <v>0</v>
      </c>
      <c r="O16" s="32">
        <v>0.25</v>
      </c>
      <c r="P16" s="33">
        <v>8</v>
      </c>
      <c r="Q16" s="33">
        <v>8</v>
      </c>
      <c r="R16" s="33">
        <v>0</v>
      </c>
      <c r="S16" s="5">
        <v>0</v>
      </c>
      <c r="T16" s="33">
        <v>1</v>
      </c>
      <c r="U16" s="31">
        <f t="shared" si="0"/>
        <v>80</v>
      </c>
      <c r="W16" s="83">
        <f t="shared" si="1"/>
        <v>100.1875</v>
      </c>
      <c r="X16" s="84">
        <f t="shared" si="2"/>
        <v>100.3</v>
      </c>
      <c r="Y16" s="236"/>
      <c r="Z16" s="236"/>
      <c r="AA16" s="236"/>
      <c r="AB16" s="245"/>
      <c r="AC16" s="78">
        <f>ROUND(P16*AA15,0)</f>
        <v>802</v>
      </c>
      <c r="AD16" s="72">
        <f t="shared" si="3"/>
        <v>0</v>
      </c>
    </row>
    <row r="17" spans="1:30" x14ac:dyDescent="0.25">
      <c r="A17" s="231"/>
      <c r="B17" s="234"/>
      <c r="C17" s="96">
        <v>15</v>
      </c>
      <c r="D17" s="30">
        <v>802</v>
      </c>
      <c r="E17" s="117">
        <f t="shared" si="5"/>
        <v>9650</v>
      </c>
      <c r="F17" s="123">
        <f t="shared" si="4"/>
        <v>5.7317312204132789E-2</v>
      </c>
      <c r="G17" s="42">
        <v>10806</v>
      </c>
      <c r="H17" s="14">
        <v>8</v>
      </c>
      <c r="I17" s="7">
        <v>0</v>
      </c>
      <c r="J17" s="7">
        <v>1</v>
      </c>
      <c r="K17" s="7">
        <v>0</v>
      </c>
      <c r="L17" s="7" t="s">
        <v>29</v>
      </c>
      <c r="M17" s="7">
        <v>3</v>
      </c>
      <c r="N17" s="15">
        <v>0</v>
      </c>
      <c r="O17" s="41">
        <v>0.25</v>
      </c>
      <c r="P17" s="33">
        <v>8</v>
      </c>
      <c r="Q17" s="33">
        <v>8</v>
      </c>
      <c r="R17" s="33">
        <v>0</v>
      </c>
      <c r="S17" s="7">
        <v>0</v>
      </c>
      <c r="T17" s="33">
        <v>1</v>
      </c>
      <c r="U17" s="42">
        <f t="shared" si="0"/>
        <v>80</v>
      </c>
      <c r="W17" s="83">
        <f t="shared" si="1"/>
        <v>100.1875</v>
      </c>
      <c r="X17" s="84">
        <f t="shared" si="2"/>
        <v>100.3</v>
      </c>
      <c r="Y17" s="236"/>
      <c r="Z17" s="236"/>
      <c r="AA17" s="236"/>
      <c r="AB17" s="245"/>
      <c r="AC17" s="78">
        <f>ROUND(P17*AA15,0)</f>
        <v>802</v>
      </c>
      <c r="AD17" s="72">
        <f t="shared" si="3"/>
        <v>0</v>
      </c>
    </row>
    <row r="18" spans="1:30" x14ac:dyDescent="0.25">
      <c r="A18" s="232"/>
      <c r="B18" s="242"/>
      <c r="C18" s="97">
        <v>16</v>
      </c>
      <c r="D18" s="36">
        <v>1203</v>
      </c>
      <c r="E18" s="118">
        <f t="shared" si="5"/>
        <v>10853</v>
      </c>
      <c r="F18" s="124">
        <f t="shared" si="4"/>
        <v>6.4462672471653173E-2</v>
      </c>
      <c r="G18" s="43">
        <v>9212</v>
      </c>
      <c r="H18" s="18">
        <v>8</v>
      </c>
      <c r="I18" s="19">
        <v>0</v>
      </c>
      <c r="J18" s="19">
        <v>1</v>
      </c>
      <c r="K18" s="19">
        <v>0</v>
      </c>
      <c r="L18" s="19" t="s">
        <v>29</v>
      </c>
      <c r="M18" s="19">
        <v>8</v>
      </c>
      <c r="N18" s="20">
        <v>0</v>
      </c>
      <c r="O18" s="44">
        <v>0.25</v>
      </c>
      <c r="P18" s="45">
        <v>12</v>
      </c>
      <c r="Q18" s="45">
        <v>11</v>
      </c>
      <c r="R18" s="45">
        <v>0</v>
      </c>
      <c r="S18" s="19" t="s">
        <v>21</v>
      </c>
      <c r="T18" s="36">
        <v>2</v>
      </c>
      <c r="U18" s="43">
        <f t="shared" si="0"/>
        <v>120</v>
      </c>
      <c r="W18" s="85">
        <f t="shared" si="1"/>
        <v>100.20833333333333</v>
      </c>
      <c r="X18" s="86">
        <f t="shared" si="2"/>
        <v>100.28333333333335</v>
      </c>
      <c r="Y18" s="237"/>
      <c r="Z18" s="237"/>
      <c r="AA18" s="237"/>
      <c r="AB18" s="246"/>
      <c r="AC18" s="79">
        <f>ROUND(P18*AA15,0)</f>
        <v>1203</v>
      </c>
      <c r="AD18" s="74">
        <f t="shared" si="3"/>
        <v>0</v>
      </c>
    </row>
    <row r="19" spans="1:30" ht="14.45" customHeight="1" x14ac:dyDescent="0.25">
      <c r="A19" s="247">
        <f>A3+1</f>
        <v>2</v>
      </c>
      <c r="B19" s="250">
        <f>B15+1</f>
        <v>5</v>
      </c>
      <c r="C19" s="39">
        <v>17</v>
      </c>
      <c r="D19" s="39">
        <v>869</v>
      </c>
      <c r="E19" s="119">
        <f t="shared" si="5"/>
        <v>11722</v>
      </c>
      <c r="F19" s="125">
        <f t="shared" si="4"/>
        <v>6.962420037894762E-2</v>
      </c>
      <c r="G19" s="40">
        <v>10308</v>
      </c>
      <c r="H19" s="11">
        <v>8</v>
      </c>
      <c r="I19" s="12">
        <v>0</v>
      </c>
      <c r="J19" s="12">
        <v>0</v>
      </c>
      <c r="K19" s="12">
        <v>1</v>
      </c>
      <c r="L19" s="12" t="s">
        <v>29</v>
      </c>
      <c r="M19" s="12">
        <v>10</v>
      </c>
      <c r="N19" s="13">
        <v>0</v>
      </c>
      <c r="O19" s="38">
        <v>0.25</v>
      </c>
      <c r="P19" s="39">
        <v>8</v>
      </c>
      <c r="Q19" s="39">
        <v>7</v>
      </c>
      <c r="R19" s="39">
        <v>1</v>
      </c>
      <c r="S19" s="12">
        <v>0</v>
      </c>
      <c r="T19" s="39">
        <v>1</v>
      </c>
      <c r="U19" s="40">
        <f t="shared" si="0"/>
        <v>80</v>
      </c>
      <c r="W19" s="87">
        <f t="shared" si="1"/>
        <v>108.5625</v>
      </c>
      <c r="X19" s="88">
        <f t="shared" si="2"/>
        <v>108.675</v>
      </c>
      <c r="Y19" s="243">
        <f>MAX(W19:W22)</f>
        <v>108.57692307692308</v>
      </c>
      <c r="Z19" s="243">
        <f>MIN(X19:X22)</f>
        <v>108.64615384615385</v>
      </c>
      <c r="AA19" s="243">
        <f>IF((Y19+(Z19-Y19)/2)&lt;Y19,Y19,Y19+(Z19-Y19)/2)</f>
        <v>108.61153846153846</v>
      </c>
      <c r="AB19" s="244">
        <f>ROUND(AA19/AA15,4)</f>
        <v>1.0834999999999999</v>
      </c>
      <c r="AC19" s="77">
        <f>ROUND(P19*AA19,0)</f>
        <v>869</v>
      </c>
      <c r="AD19" s="73">
        <f t="shared" si="3"/>
        <v>0</v>
      </c>
    </row>
    <row r="20" spans="1:30" x14ac:dyDescent="0.25">
      <c r="A20" s="248"/>
      <c r="B20" s="251"/>
      <c r="C20" s="33">
        <v>18</v>
      </c>
      <c r="D20" s="30">
        <v>869</v>
      </c>
      <c r="E20" s="117">
        <f t="shared" si="5"/>
        <v>12591</v>
      </c>
      <c r="F20" s="123">
        <f t="shared" si="4"/>
        <v>7.4785728286242067E-2</v>
      </c>
      <c r="G20" s="31">
        <v>10476</v>
      </c>
      <c r="H20" s="4">
        <v>8</v>
      </c>
      <c r="I20" s="5">
        <v>0</v>
      </c>
      <c r="J20" s="5">
        <v>1</v>
      </c>
      <c r="K20" s="5">
        <v>0</v>
      </c>
      <c r="L20" s="5" t="s">
        <v>29</v>
      </c>
      <c r="M20" s="5">
        <v>7</v>
      </c>
      <c r="N20" s="6">
        <v>0</v>
      </c>
      <c r="O20" s="32">
        <v>0.25</v>
      </c>
      <c r="P20" s="33">
        <v>8</v>
      </c>
      <c r="Q20" s="33">
        <v>6</v>
      </c>
      <c r="R20" s="33">
        <v>2</v>
      </c>
      <c r="S20" s="5">
        <v>0</v>
      </c>
      <c r="T20" s="33">
        <v>1</v>
      </c>
      <c r="U20" s="31">
        <f t="shared" si="0"/>
        <v>80</v>
      </c>
      <c r="W20" s="83">
        <f t="shared" si="1"/>
        <v>108.5625</v>
      </c>
      <c r="X20" s="84">
        <f t="shared" si="2"/>
        <v>108.675</v>
      </c>
      <c r="Y20" s="236"/>
      <c r="Z20" s="236"/>
      <c r="AA20" s="236"/>
      <c r="AB20" s="245"/>
      <c r="AC20" s="78">
        <f>ROUND(P20*AA19,0)</f>
        <v>869</v>
      </c>
      <c r="AD20" s="72">
        <f t="shared" si="3"/>
        <v>0</v>
      </c>
    </row>
    <row r="21" spans="1:30" x14ac:dyDescent="0.25">
      <c r="A21" s="248"/>
      <c r="B21" s="251"/>
      <c r="C21" s="33">
        <v>19</v>
      </c>
      <c r="D21" s="30">
        <v>869</v>
      </c>
      <c r="E21" s="117">
        <f t="shared" si="5"/>
        <v>13460</v>
      </c>
      <c r="F21" s="123">
        <f t="shared" si="4"/>
        <v>7.9947256193536514E-2</v>
      </c>
      <c r="G21" s="31">
        <v>12076</v>
      </c>
      <c r="H21" s="4">
        <v>8</v>
      </c>
      <c r="I21" s="5">
        <v>0</v>
      </c>
      <c r="J21" s="5">
        <v>1</v>
      </c>
      <c r="K21" s="5">
        <v>0</v>
      </c>
      <c r="L21" s="5" t="s">
        <v>29</v>
      </c>
      <c r="M21" s="5">
        <v>14</v>
      </c>
      <c r="N21" s="6">
        <v>1</v>
      </c>
      <c r="O21" s="32">
        <v>0.25</v>
      </c>
      <c r="P21" s="33">
        <v>8</v>
      </c>
      <c r="Q21" s="33">
        <v>6</v>
      </c>
      <c r="R21" s="33">
        <v>2</v>
      </c>
      <c r="S21" s="5">
        <v>0</v>
      </c>
      <c r="T21" s="33">
        <v>1</v>
      </c>
      <c r="U21" s="31">
        <f t="shared" si="0"/>
        <v>80</v>
      </c>
      <c r="W21" s="83">
        <f t="shared" si="1"/>
        <v>108.5625</v>
      </c>
      <c r="X21" s="84">
        <f t="shared" si="2"/>
        <v>108.675</v>
      </c>
      <c r="Y21" s="236"/>
      <c r="Z21" s="236"/>
      <c r="AA21" s="236"/>
      <c r="AB21" s="245"/>
      <c r="AC21" s="78">
        <f>ROUND(P21*AA19,0)</f>
        <v>869</v>
      </c>
      <c r="AD21" s="72">
        <f t="shared" si="3"/>
        <v>0</v>
      </c>
    </row>
    <row r="22" spans="1:30" x14ac:dyDescent="0.25">
      <c r="A22" s="248"/>
      <c r="B22" s="251"/>
      <c r="C22" s="36">
        <v>20</v>
      </c>
      <c r="D22" s="45">
        <v>1412</v>
      </c>
      <c r="E22" s="121">
        <f t="shared" si="5"/>
        <v>14872</v>
      </c>
      <c r="F22" s="127">
        <f t="shared" si="4"/>
        <v>8.8333996590659353E-2</v>
      </c>
      <c r="G22" s="43">
        <v>13812</v>
      </c>
      <c r="H22" s="18">
        <v>8</v>
      </c>
      <c r="I22" s="19">
        <v>0</v>
      </c>
      <c r="J22" s="19">
        <v>1</v>
      </c>
      <c r="K22" s="19">
        <v>0</v>
      </c>
      <c r="L22" s="19" t="s">
        <v>29</v>
      </c>
      <c r="M22" s="19">
        <v>9</v>
      </c>
      <c r="N22" s="20">
        <v>0</v>
      </c>
      <c r="O22" s="44">
        <v>0.25</v>
      </c>
      <c r="P22" s="45">
        <v>13</v>
      </c>
      <c r="Q22" s="45">
        <v>9</v>
      </c>
      <c r="R22" s="45">
        <v>3</v>
      </c>
      <c r="S22" s="19" t="s">
        <v>21</v>
      </c>
      <c r="T22" s="45">
        <v>2</v>
      </c>
      <c r="U22" s="43">
        <f t="shared" si="0"/>
        <v>130</v>
      </c>
      <c r="W22" s="85">
        <f t="shared" si="1"/>
        <v>108.57692307692308</v>
      </c>
      <c r="X22" s="86">
        <f t="shared" si="2"/>
        <v>108.64615384615385</v>
      </c>
      <c r="Y22" s="237"/>
      <c r="Z22" s="237"/>
      <c r="AA22" s="237"/>
      <c r="AB22" s="246"/>
      <c r="AC22" s="79">
        <f>ROUND(P22*AA19,0)</f>
        <v>1412</v>
      </c>
      <c r="AD22" s="74">
        <f t="shared" si="3"/>
        <v>0</v>
      </c>
    </row>
    <row r="23" spans="1:30" ht="14.45" customHeight="1" x14ac:dyDescent="0.25">
      <c r="A23" s="248"/>
      <c r="B23" s="250">
        <f>B19+1</f>
        <v>6</v>
      </c>
      <c r="C23" s="39">
        <v>21</v>
      </c>
      <c r="D23" s="39">
        <v>969</v>
      </c>
      <c r="E23" s="119">
        <f t="shared" si="5"/>
        <v>15841</v>
      </c>
      <c r="F23" s="125">
        <f t="shared" si="4"/>
        <v>9.4089486282452589E-2</v>
      </c>
      <c r="G23" s="47">
        <v>12108</v>
      </c>
      <c r="H23" s="21">
        <v>8</v>
      </c>
      <c r="I23" s="22">
        <v>0</v>
      </c>
      <c r="J23" s="22">
        <v>1</v>
      </c>
      <c r="K23" s="22">
        <v>0</v>
      </c>
      <c r="L23" s="22" t="s">
        <v>29</v>
      </c>
      <c r="M23" s="22">
        <v>6</v>
      </c>
      <c r="N23" s="23">
        <v>0</v>
      </c>
      <c r="O23" s="115">
        <v>0.25</v>
      </c>
      <c r="P23" s="46">
        <v>8</v>
      </c>
      <c r="Q23" s="46">
        <v>5</v>
      </c>
      <c r="R23" s="46">
        <v>3</v>
      </c>
      <c r="S23" s="22">
        <v>0</v>
      </c>
      <c r="T23" s="46">
        <v>1</v>
      </c>
      <c r="U23" s="31">
        <f t="shared" si="0"/>
        <v>80</v>
      </c>
      <c r="W23" s="87">
        <f t="shared" si="1"/>
        <v>121.0625</v>
      </c>
      <c r="X23" s="88">
        <f t="shared" si="2"/>
        <v>121.175</v>
      </c>
      <c r="Y23" s="243">
        <f>MAX(W23:W26)</f>
        <v>121.10714285714286</v>
      </c>
      <c r="Z23" s="243">
        <f>MIN(X23:X26)</f>
        <v>121.17142857142858</v>
      </c>
      <c r="AA23" s="243">
        <f>IF((Y23+(Z23-Y23)/2)&lt;Y23,Y23,Y23+(Z23-Y23)/2)</f>
        <v>121.13928571428572</v>
      </c>
      <c r="AB23" s="244">
        <f>ROUND(AA23/AA19,4)</f>
        <v>1.1153</v>
      </c>
      <c r="AC23" s="77">
        <f>ROUND(P23*AA23,0)</f>
        <v>969</v>
      </c>
      <c r="AD23" s="73">
        <f t="shared" si="3"/>
        <v>0</v>
      </c>
    </row>
    <row r="24" spans="1:30" x14ac:dyDescent="0.25">
      <c r="A24" s="248"/>
      <c r="B24" s="251"/>
      <c r="C24" s="33">
        <v>22</v>
      </c>
      <c r="D24" s="33">
        <v>969</v>
      </c>
      <c r="E24" s="120">
        <f t="shared" si="5"/>
        <v>16810</v>
      </c>
      <c r="F24" s="126">
        <f t="shared" si="4"/>
        <v>9.9844975974245812E-2</v>
      </c>
      <c r="G24" s="42">
        <v>11130</v>
      </c>
      <c r="H24" s="14">
        <v>8</v>
      </c>
      <c r="I24" s="7">
        <v>0</v>
      </c>
      <c r="J24" s="7">
        <v>1</v>
      </c>
      <c r="K24" s="7">
        <v>0</v>
      </c>
      <c r="L24" s="7" t="s">
        <v>29</v>
      </c>
      <c r="M24" s="7">
        <v>3</v>
      </c>
      <c r="N24" s="15">
        <v>0</v>
      </c>
      <c r="O24" s="41">
        <v>0.25</v>
      </c>
      <c r="P24" s="33">
        <v>8</v>
      </c>
      <c r="Q24" s="33">
        <v>4</v>
      </c>
      <c r="R24" s="33">
        <v>4</v>
      </c>
      <c r="S24" s="7">
        <v>0</v>
      </c>
      <c r="T24" s="33">
        <v>1</v>
      </c>
      <c r="U24" s="42">
        <f t="shared" si="0"/>
        <v>80</v>
      </c>
      <c r="W24" s="83">
        <f t="shared" si="1"/>
        <v>121.0625</v>
      </c>
      <c r="X24" s="84">
        <f t="shared" si="2"/>
        <v>121.175</v>
      </c>
      <c r="Y24" s="236"/>
      <c r="Z24" s="236"/>
      <c r="AA24" s="236"/>
      <c r="AB24" s="245"/>
      <c r="AC24" s="78">
        <f>ROUND(P24*AA23,0)</f>
        <v>969</v>
      </c>
      <c r="AD24" s="72">
        <f t="shared" si="3"/>
        <v>0</v>
      </c>
    </row>
    <row r="25" spans="1:30" x14ac:dyDescent="0.25">
      <c r="A25" s="248"/>
      <c r="B25" s="251"/>
      <c r="C25" s="33">
        <v>23</v>
      </c>
      <c r="D25" s="33">
        <v>969</v>
      </c>
      <c r="E25" s="120">
        <f t="shared" si="5"/>
        <v>17779</v>
      </c>
      <c r="F25" s="126">
        <f t="shared" si="4"/>
        <v>0.10560046566603905</v>
      </c>
      <c r="G25" s="42">
        <v>13140</v>
      </c>
      <c r="H25" s="14">
        <v>8</v>
      </c>
      <c r="I25" s="7">
        <v>0</v>
      </c>
      <c r="J25" s="7">
        <v>1</v>
      </c>
      <c r="K25" s="7">
        <v>0</v>
      </c>
      <c r="L25" s="7" t="s">
        <v>29</v>
      </c>
      <c r="M25" s="7">
        <v>0</v>
      </c>
      <c r="N25" s="15">
        <v>0</v>
      </c>
      <c r="O25" s="41">
        <v>0.25</v>
      </c>
      <c r="P25" s="33">
        <v>8</v>
      </c>
      <c r="Q25" s="33">
        <v>4</v>
      </c>
      <c r="R25" s="33">
        <v>4</v>
      </c>
      <c r="S25" s="7">
        <v>0</v>
      </c>
      <c r="T25" s="33">
        <v>1</v>
      </c>
      <c r="U25" s="42">
        <f t="shared" si="0"/>
        <v>80</v>
      </c>
      <c r="W25" s="83">
        <f t="shared" si="1"/>
        <v>121.0625</v>
      </c>
      <c r="X25" s="84">
        <f t="shared" si="2"/>
        <v>121.175</v>
      </c>
      <c r="Y25" s="236"/>
      <c r="Z25" s="236"/>
      <c r="AA25" s="236"/>
      <c r="AB25" s="245"/>
      <c r="AC25" s="78">
        <f>ROUND(P25*AA23,0)</f>
        <v>969</v>
      </c>
      <c r="AD25" s="72">
        <f t="shared" si="3"/>
        <v>0</v>
      </c>
    </row>
    <row r="26" spans="1:30" x14ac:dyDescent="0.25">
      <c r="A26" s="248"/>
      <c r="B26" s="252"/>
      <c r="C26" s="36">
        <v>24</v>
      </c>
      <c r="D26" s="45">
        <v>1696</v>
      </c>
      <c r="E26" s="121">
        <f t="shared" si="5"/>
        <v>19475</v>
      </c>
      <c r="F26" s="127">
        <f t="shared" si="4"/>
        <v>0.11567405753113845</v>
      </c>
      <c r="G26" s="43">
        <v>19548</v>
      </c>
      <c r="H26" s="18">
        <v>8</v>
      </c>
      <c r="I26" s="7">
        <v>0</v>
      </c>
      <c r="J26" s="7">
        <v>1</v>
      </c>
      <c r="K26" s="7">
        <v>0</v>
      </c>
      <c r="L26" s="7" t="s">
        <v>29</v>
      </c>
      <c r="M26" s="19">
        <v>3</v>
      </c>
      <c r="N26" s="15">
        <v>0</v>
      </c>
      <c r="O26" s="44">
        <v>0.25</v>
      </c>
      <c r="P26" s="33">
        <v>14</v>
      </c>
      <c r="Q26" s="33">
        <v>8</v>
      </c>
      <c r="R26" s="33">
        <v>5</v>
      </c>
      <c r="S26" s="7" t="s">
        <v>21</v>
      </c>
      <c r="T26" s="33">
        <v>2</v>
      </c>
      <c r="U26" s="42">
        <f t="shared" si="0"/>
        <v>140</v>
      </c>
      <c r="W26" s="85">
        <f t="shared" si="1"/>
        <v>121.10714285714286</v>
      </c>
      <c r="X26" s="86">
        <f t="shared" si="2"/>
        <v>121.17142857142858</v>
      </c>
      <c r="Y26" s="237"/>
      <c r="Z26" s="237"/>
      <c r="AA26" s="237"/>
      <c r="AB26" s="246"/>
      <c r="AC26" s="79">
        <f>ROUND(P26*AA23,0)</f>
        <v>1696</v>
      </c>
      <c r="AD26" s="74">
        <f t="shared" si="3"/>
        <v>0</v>
      </c>
    </row>
    <row r="27" spans="1:30" ht="14.45" customHeight="1" x14ac:dyDescent="0.25">
      <c r="A27" s="248"/>
      <c r="B27" s="250">
        <f>B23+1</f>
        <v>7</v>
      </c>
      <c r="C27" s="39">
        <v>25</v>
      </c>
      <c r="D27" s="39">
        <v>1069</v>
      </c>
      <c r="E27" s="119">
        <f t="shared" si="5"/>
        <v>20544</v>
      </c>
      <c r="F27" s="125">
        <f t="shared" si="4"/>
        <v>0.12202350900743046</v>
      </c>
      <c r="G27" s="40">
        <v>11952</v>
      </c>
      <c r="H27" s="11">
        <v>8</v>
      </c>
      <c r="I27" s="12">
        <v>0</v>
      </c>
      <c r="J27" s="12">
        <v>0</v>
      </c>
      <c r="K27" s="12">
        <v>1</v>
      </c>
      <c r="L27" s="12" t="s">
        <v>29</v>
      </c>
      <c r="M27" s="12">
        <v>11</v>
      </c>
      <c r="N27" s="13">
        <v>0</v>
      </c>
      <c r="O27" s="38">
        <v>0.3</v>
      </c>
      <c r="P27" s="39">
        <v>8</v>
      </c>
      <c r="Q27" s="39">
        <v>3</v>
      </c>
      <c r="R27" s="39">
        <v>5</v>
      </c>
      <c r="S27" s="22">
        <v>0</v>
      </c>
      <c r="T27" s="39">
        <v>1</v>
      </c>
      <c r="U27" s="40">
        <f t="shared" si="0"/>
        <v>80</v>
      </c>
      <c r="W27" s="87">
        <f t="shared" si="1"/>
        <v>133.5625</v>
      </c>
      <c r="X27" s="88">
        <f t="shared" si="2"/>
        <v>133.67500000000001</v>
      </c>
      <c r="Y27" s="243">
        <f>MAX(W27:W30)</f>
        <v>133.56666666666666</v>
      </c>
      <c r="Z27" s="243">
        <f>MIN(X27:X30)</f>
        <v>133.62666666666667</v>
      </c>
      <c r="AA27" s="243">
        <f>IF((Y27+(Z27-Y27)/2)&lt;Y27,Y27,Y27+(Z27-Y27)/2)</f>
        <v>133.59666666666666</v>
      </c>
      <c r="AB27" s="244">
        <f>ROUND(AA27/AA23,4)</f>
        <v>1.1028</v>
      </c>
      <c r="AC27" s="77">
        <f>ROUND(P27*AA27,0)</f>
        <v>1069</v>
      </c>
      <c r="AD27" s="73">
        <f t="shared" si="3"/>
        <v>0</v>
      </c>
    </row>
    <row r="28" spans="1:30" x14ac:dyDescent="0.25">
      <c r="A28" s="248"/>
      <c r="B28" s="251"/>
      <c r="C28" s="33">
        <v>26</v>
      </c>
      <c r="D28" s="33">
        <v>1069</v>
      </c>
      <c r="E28" s="120">
        <f t="shared" si="5"/>
        <v>21613</v>
      </c>
      <c r="F28" s="126">
        <f t="shared" si="4"/>
        <v>0.12837296048372249</v>
      </c>
      <c r="G28" s="31">
        <v>13284</v>
      </c>
      <c r="H28" s="4">
        <v>8</v>
      </c>
      <c r="I28" s="5">
        <v>0</v>
      </c>
      <c r="J28" s="5">
        <v>0</v>
      </c>
      <c r="K28" s="5">
        <v>1</v>
      </c>
      <c r="L28" s="5" t="s">
        <v>29</v>
      </c>
      <c r="M28" s="5">
        <v>16</v>
      </c>
      <c r="N28" s="6">
        <v>0</v>
      </c>
      <c r="O28" s="32">
        <v>0.3</v>
      </c>
      <c r="P28" s="33">
        <v>8</v>
      </c>
      <c r="Q28" s="33">
        <v>2</v>
      </c>
      <c r="R28" s="33">
        <v>6</v>
      </c>
      <c r="S28" s="7">
        <v>0</v>
      </c>
      <c r="T28" s="33">
        <v>1</v>
      </c>
      <c r="U28" s="31">
        <f t="shared" si="0"/>
        <v>80</v>
      </c>
      <c r="W28" s="83">
        <f t="shared" si="1"/>
        <v>133.5625</v>
      </c>
      <c r="X28" s="84">
        <f t="shared" si="2"/>
        <v>133.67500000000001</v>
      </c>
      <c r="Y28" s="236"/>
      <c r="Z28" s="236"/>
      <c r="AA28" s="236"/>
      <c r="AB28" s="245"/>
      <c r="AC28" s="78">
        <f>ROUND(P28*AA27,0)</f>
        <v>1069</v>
      </c>
      <c r="AD28" s="72">
        <f t="shared" si="3"/>
        <v>0</v>
      </c>
    </row>
    <row r="29" spans="1:30" x14ac:dyDescent="0.25">
      <c r="A29" s="248"/>
      <c r="B29" s="251"/>
      <c r="C29" s="33">
        <v>27</v>
      </c>
      <c r="D29" s="33">
        <v>1069</v>
      </c>
      <c r="E29" s="120">
        <f t="shared" si="5"/>
        <v>22682</v>
      </c>
      <c r="F29" s="126">
        <f t="shared" si="4"/>
        <v>0.1347224119600145</v>
      </c>
      <c r="G29" s="31">
        <v>13158</v>
      </c>
      <c r="H29" s="4">
        <v>8</v>
      </c>
      <c r="I29" s="5">
        <v>0</v>
      </c>
      <c r="J29" s="5">
        <v>1</v>
      </c>
      <c r="K29" s="5">
        <v>0</v>
      </c>
      <c r="L29" s="5" t="s">
        <v>29</v>
      </c>
      <c r="M29" s="5">
        <v>9</v>
      </c>
      <c r="N29" s="6">
        <v>0</v>
      </c>
      <c r="O29" s="32">
        <v>0.3</v>
      </c>
      <c r="P29" s="33">
        <v>8</v>
      </c>
      <c r="Q29" s="33">
        <v>2</v>
      </c>
      <c r="R29" s="33">
        <v>6</v>
      </c>
      <c r="S29" s="7">
        <v>0</v>
      </c>
      <c r="T29" s="33">
        <v>1</v>
      </c>
      <c r="U29" s="31">
        <f t="shared" si="0"/>
        <v>80</v>
      </c>
      <c r="W29" s="83">
        <f t="shared" si="1"/>
        <v>133.5625</v>
      </c>
      <c r="X29" s="84">
        <f t="shared" si="2"/>
        <v>133.67500000000001</v>
      </c>
      <c r="Y29" s="236"/>
      <c r="Z29" s="236"/>
      <c r="AA29" s="236"/>
      <c r="AB29" s="245"/>
      <c r="AC29" s="78">
        <f>ROUND(P29*AA27,0)</f>
        <v>1069</v>
      </c>
      <c r="AD29" s="72">
        <f t="shared" si="3"/>
        <v>0</v>
      </c>
    </row>
    <row r="30" spans="1:30" x14ac:dyDescent="0.25">
      <c r="A30" s="248"/>
      <c r="B30" s="252"/>
      <c r="C30" s="36">
        <v>28</v>
      </c>
      <c r="D30" s="36">
        <v>2004</v>
      </c>
      <c r="E30" s="118">
        <f t="shared" si="5"/>
        <v>24686</v>
      </c>
      <c r="F30" s="124">
        <f t="shared" si="4"/>
        <v>0.14662540612137015</v>
      </c>
      <c r="G30" s="37">
        <v>20376</v>
      </c>
      <c r="H30" s="8">
        <v>8</v>
      </c>
      <c r="I30" s="9">
        <v>0</v>
      </c>
      <c r="J30" s="9">
        <v>0</v>
      </c>
      <c r="K30" s="9">
        <v>1</v>
      </c>
      <c r="L30" s="9" t="s">
        <v>29</v>
      </c>
      <c r="M30" s="9">
        <v>16</v>
      </c>
      <c r="N30" s="10">
        <v>0</v>
      </c>
      <c r="O30" s="34">
        <v>0.3</v>
      </c>
      <c r="P30" s="36">
        <v>15</v>
      </c>
      <c r="Q30" s="45">
        <v>8</v>
      </c>
      <c r="R30" s="45">
        <v>6</v>
      </c>
      <c r="S30" s="19" t="s">
        <v>22</v>
      </c>
      <c r="T30" s="36">
        <v>2</v>
      </c>
      <c r="U30" s="37">
        <f t="shared" si="0"/>
        <v>150</v>
      </c>
      <c r="W30" s="85">
        <f t="shared" si="1"/>
        <v>133.56666666666666</v>
      </c>
      <c r="X30" s="86">
        <f t="shared" si="2"/>
        <v>133.62666666666667</v>
      </c>
      <c r="Y30" s="237"/>
      <c r="Z30" s="237"/>
      <c r="AA30" s="237"/>
      <c r="AB30" s="246"/>
      <c r="AC30" s="79">
        <f>ROUND(P30*AA27,0)</f>
        <v>2004</v>
      </c>
      <c r="AD30" s="74">
        <f t="shared" si="3"/>
        <v>0</v>
      </c>
    </row>
    <row r="31" spans="1:30" ht="14.45" customHeight="1" x14ac:dyDescent="0.25">
      <c r="A31" s="248"/>
      <c r="B31" s="250">
        <f>B27+1</f>
        <v>8</v>
      </c>
      <c r="C31" s="39">
        <v>29</v>
      </c>
      <c r="D31" s="39">
        <v>1503</v>
      </c>
      <c r="E31" s="119">
        <f t="shared" si="5"/>
        <v>26189</v>
      </c>
      <c r="F31" s="125">
        <f t="shared" si="4"/>
        <v>0.15555265174238689</v>
      </c>
      <c r="G31" s="40">
        <v>12288</v>
      </c>
      <c r="H31" s="11">
        <v>8</v>
      </c>
      <c r="I31" s="5">
        <v>0</v>
      </c>
      <c r="J31" s="5">
        <v>1</v>
      </c>
      <c r="K31" s="5">
        <v>0</v>
      </c>
      <c r="L31" s="5" t="s">
        <v>29</v>
      </c>
      <c r="M31" s="12">
        <v>2</v>
      </c>
      <c r="N31" s="6">
        <v>0</v>
      </c>
      <c r="O31" s="38">
        <v>0.4</v>
      </c>
      <c r="P31" s="33">
        <v>10</v>
      </c>
      <c r="Q31" s="33">
        <v>3</v>
      </c>
      <c r="R31" s="33">
        <v>7</v>
      </c>
      <c r="S31" s="22">
        <v>0</v>
      </c>
      <c r="T31" s="33">
        <v>2</v>
      </c>
      <c r="U31" s="40">
        <f t="shared" si="0"/>
        <v>100</v>
      </c>
      <c r="W31" s="87">
        <f t="shared" si="1"/>
        <v>150.25</v>
      </c>
      <c r="X31" s="88">
        <f t="shared" si="2"/>
        <v>150.34</v>
      </c>
      <c r="Y31" s="243">
        <f>MAX(W31:W34)</f>
        <v>150.31818181818181</v>
      </c>
      <c r="Z31" s="243">
        <f>MIN(X31:X34)</f>
        <v>150.33750000000001</v>
      </c>
      <c r="AA31" s="243">
        <f>IF((Y31+(Z31-Y31)/2)&lt;Y31,Y31,Y31+(Z31-Y31)/2)</f>
        <v>150.32784090909092</v>
      </c>
      <c r="AB31" s="244">
        <f>ROUND(AA31/AA27,4)</f>
        <v>1.1252</v>
      </c>
      <c r="AC31" s="77">
        <f>ROUND(P31*AA31,0)</f>
        <v>1503</v>
      </c>
      <c r="AD31" s="73">
        <f t="shared" si="3"/>
        <v>0</v>
      </c>
    </row>
    <row r="32" spans="1:30" x14ac:dyDescent="0.25">
      <c r="A32" s="248"/>
      <c r="B32" s="251"/>
      <c r="C32" s="33">
        <v>30</v>
      </c>
      <c r="D32" s="33">
        <v>1654</v>
      </c>
      <c r="E32" s="120">
        <f t="shared" si="5"/>
        <v>27843</v>
      </c>
      <c r="F32" s="126">
        <f t="shared" si="4"/>
        <v>0.1653767796579968</v>
      </c>
      <c r="G32" s="42">
        <v>12000</v>
      </c>
      <c r="H32" s="14">
        <v>8</v>
      </c>
      <c r="I32" s="7">
        <v>0</v>
      </c>
      <c r="J32" s="7">
        <v>1</v>
      </c>
      <c r="K32" s="7">
        <v>0</v>
      </c>
      <c r="L32" s="7" t="s">
        <v>29</v>
      </c>
      <c r="M32" s="7">
        <v>6</v>
      </c>
      <c r="N32" s="6">
        <v>0</v>
      </c>
      <c r="O32" s="32">
        <v>0.4</v>
      </c>
      <c r="P32" s="33">
        <v>11</v>
      </c>
      <c r="Q32" s="33">
        <v>3</v>
      </c>
      <c r="R32" s="33">
        <v>8</v>
      </c>
      <c r="S32" s="7">
        <v>0</v>
      </c>
      <c r="T32" s="33">
        <v>2</v>
      </c>
      <c r="U32" s="42">
        <f t="shared" si="0"/>
        <v>110</v>
      </c>
      <c r="W32" s="83">
        <f t="shared" si="1"/>
        <v>150.31818181818181</v>
      </c>
      <c r="X32" s="84">
        <f t="shared" si="2"/>
        <v>150.4</v>
      </c>
      <c r="Y32" s="236"/>
      <c r="Z32" s="236"/>
      <c r="AA32" s="236"/>
      <c r="AB32" s="245"/>
      <c r="AC32" s="78">
        <f>ROUND(P32*AA31,0)</f>
        <v>1654</v>
      </c>
      <c r="AD32" s="72">
        <f t="shared" si="3"/>
        <v>0</v>
      </c>
    </row>
    <row r="33" spans="1:30" x14ac:dyDescent="0.25">
      <c r="A33" s="248"/>
      <c r="B33" s="251"/>
      <c r="C33" s="33">
        <v>31</v>
      </c>
      <c r="D33" s="33">
        <v>1654</v>
      </c>
      <c r="E33" s="120">
        <f t="shared" si="5"/>
        <v>29497</v>
      </c>
      <c r="F33" s="126">
        <f t="shared" si="4"/>
        <v>0.17520090757360671</v>
      </c>
      <c r="G33" s="42">
        <v>11880</v>
      </c>
      <c r="H33" s="14">
        <v>8</v>
      </c>
      <c r="I33" s="7">
        <v>0</v>
      </c>
      <c r="J33" s="7">
        <v>0</v>
      </c>
      <c r="K33" s="7">
        <v>1</v>
      </c>
      <c r="L33" s="7" t="s">
        <v>29</v>
      </c>
      <c r="M33" s="7">
        <v>9</v>
      </c>
      <c r="N33" s="6">
        <v>0</v>
      </c>
      <c r="O33" s="32">
        <v>0.4</v>
      </c>
      <c r="P33" s="30">
        <v>11</v>
      </c>
      <c r="Q33" s="33">
        <v>3</v>
      </c>
      <c r="R33" s="33">
        <v>8</v>
      </c>
      <c r="S33" s="7">
        <v>0</v>
      </c>
      <c r="T33" s="33">
        <v>2</v>
      </c>
      <c r="U33" s="31">
        <f t="shared" si="0"/>
        <v>110</v>
      </c>
      <c r="W33" s="83">
        <f t="shared" si="1"/>
        <v>150.31818181818181</v>
      </c>
      <c r="X33" s="84">
        <f t="shared" si="2"/>
        <v>150.4</v>
      </c>
      <c r="Y33" s="236"/>
      <c r="Z33" s="236"/>
      <c r="AA33" s="236"/>
      <c r="AB33" s="245"/>
      <c r="AC33" s="78">
        <f>ROUND(P33*AA31,0)</f>
        <v>1654</v>
      </c>
      <c r="AD33" s="72">
        <f t="shared" si="3"/>
        <v>0</v>
      </c>
    </row>
    <row r="34" spans="1:30" x14ac:dyDescent="0.25">
      <c r="A34" s="249"/>
      <c r="B34" s="252"/>
      <c r="C34" s="36">
        <v>32</v>
      </c>
      <c r="D34" s="36">
        <v>2405</v>
      </c>
      <c r="E34" s="118">
        <f t="shared" si="5"/>
        <v>31902</v>
      </c>
      <c r="F34" s="124">
        <f t="shared" si="4"/>
        <v>0.1894856884908025</v>
      </c>
      <c r="G34" s="37">
        <v>25056</v>
      </c>
      <c r="H34" s="8">
        <v>8</v>
      </c>
      <c r="I34" s="9">
        <v>0</v>
      </c>
      <c r="J34" s="9">
        <v>0</v>
      </c>
      <c r="K34" s="9">
        <v>1</v>
      </c>
      <c r="L34" s="9" t="s">
        <v>29</v>
      </c>
      <c r="M34" s="9">
        <v>5</v>
      </c>
      <c r="N34" s="10">
        <v>0</v>
      </c>
      <c r="O34" s="34">
        <v>0.4</v>
      </c>
      <c r="P34" s="36">
        <v>16</v>
      </c>
      <c r="Q34" s="45">
        <v>6</v>
      </c>
      <c r="R34" s="45">
        <v>9</v>
      </c>
      <c r="S34" s="19" t="s">
        <v>23</v>
      </c>
      <c r="T34" s="36">
        <v>2</v>
      </c>
      <c r="U34" s="37">
        <f t="shared" si="0"/>
        <v>160</v>
      </c>
      <c r="W34" s="85">
        <f t="shared" si="1"/>
        <v>150.28125</v>
      </c>
      <c r="X34" s="86">
        <f t="shared" si="2"/>
        <v>150.33750000000001</v>
      </c>
      <c r="Y34" s="237"/>
      <c r="Z34" s="237"/>
      <c r="AA34" s="237"/>
      <c r="AB34" s="246"/>
      <c r="AC34" s="79">
        <f>ROUND(P34*AA31,0)</f>
        <v>2405</v>
      </c>
      <c r="AD34" s="74">
        <f t="shared" si="3"/>
        <v>0</v>
      </c>
    </row>
    <row r="35" spans="1:30" ht="14.45" customHeight="1" x14ac:dyDescent="0.25">
      <c r="A35" s="256">
        <f>A19+1</f>
        <v>3</v>
      </c>
      <c r="B35" s="241">
        <f>B31+1</f>
        <v>9</v>
      </c>
      <c r="C35" s="95">
        <v>33</v>
      </c>
      <c r="D35" s="39">
        <v>1837</v>
      </c>
      <c r="E35" s="119">
        <f t="shared" si="5"/>
        <v>33739</v>
      </c>
      <c r="F35" s="125">
        <f t="shared" si="4"/>
        <v>0.20039676647204518</v>
      </c>
      <c r="G35" s="40">
        <v>12216</v>
      </c>
      <c r="H35" s="11">
        <v>8</v>
      </c>
      <c r="I35" s="12">
        <v>0</v>
      </c>
      <c r="J35" s="12">
        <v>0</v>
      </c>
      <c r="K35" s="12">
        <v>1</v>
      </c>
      <c r="L35" s="12" t="s">
        <v>29</v>
      </c>
      <c r="M35" s="12">
        <v>17</v>
      </c>
      <c r="N35" s="13">
        <v>0</v>
      </c>
      <c r="O35" s="38">
        <v>0.5</v>
      </c>
      <c r="P35" s="39">
        <v>11</v>
      </c>
      <c r="Q35" s="39">
        <v>2</v>
      </c>
      <c r="R35" s="39">
        <v>9</v>
      </c>
      <c r="S35" s="22">
        <v>0</v>
      </c>
      <c r="T35" s="39">
        <v>2</v>
      </c>
      <c r="U35" s="40">
        <f t="shared" ref="U35:U66" si="6">P35*10</f>
        <v>110</v>
      </c>
      <c r="W35" s="87">
        <f t="shared" ref="W35:W66" si="7">(D35-0.5)/P35</f>
        <v>166.95454545454547</v>
      </c>
      <c r="X35" s="88">
        <f t="shared" ref="X35:X66" si="8">(D35+0.4)/P35</f>
        <v>167.03636363636363</v>
      </c>
      <c r="Y35" s="243">
        <f>MAX(W35:W38)</f>
        <v>166.96875</v>
      </c>
      <c r="Z35" s="243">
        <f>MIN(X35:X38)</f>
        <v>167.02500000000001</v>
      </c>
      <c r="AA35" s="243">
        <f>IF((Y35+(Z35-Y35)/2)&lt;Y35,Y35,Y35+(Z35-Y35)/2)</f>
        <v>166.99687499999999</v>
      </c>
      <c r="AB35" s="244">
        <f>ROUND(AA35/AA31,4)</f>
        <v>1.1109</v>
      </c>
      <c r="AC35" s="77">
        <f>ROUND(P35*AA35,0)</f>
        <v>1837</v>
      </c>
      <c r="AD35" s="73">
        <f t="shared" ref="AD35:AD66" si="9">(AC35-D35)/D35</f>
        <v>0</v>
      </c>
    </row>
    <row r="36" spans="1:30" x14ac:dyDescent="0.25">
      <c r="A36" s="231"/>
      <c r="B36" s="234"/>
      <c r="C36" s="96">
        <v>34</v>
      </c>
      <c r="D36" s="33">
        <v>2004</v>
      </c>
      <c r="E36" s="120">
        <f t="shared" si="5"/>
        <v>35743</v>
      </c>
      <c r="F36" s="126">
        <f t="shared" si="4"/>
        <v>0.21229976063340084</v>
      </c>
      <c r="G36" s="42">
        <v>15312</v>
      </c>
      <c r="H36" s="14">
        <v>8</v>
      </c>
      <c r="I36" s="7">
        <v>0</v>
      </c>
      <c r="J36" s="7">
        <v>0</v>
      </c>
      <c r="K36" s="7">
        <v>1</v>
      </c>
      <c r="L36" s="7" t="s">
        <v>29</v>
      </c>
      <c r="M36" s="7">
        <v>1</v>
      </c>
      <c r="N36" s="6">
        <v>0</v>
      </c>
      <c r="O36" s="32">
        <v>0.5</v>
      </c>
      <c r="P36" s="33">
        <v>12</v>
      </c>
      <c r="Q36" s="33">
        <v>2</v>
      </c>
      <c r="R36" s="33">
        <v>10</v>
      </c>
      <c r="S36" s="7">
        <v>0</v>
      </c>
      <c r="T36" s="33">
        <v>2</v>
      </c>
      <c r="U36" s="42">
        <f t="shared" si="6"/>
        <v>120</v>
      </c>
      <c r="W36" s="83">
        <f t="shared" si="7"/>
        <v>166.95833333333334</v>
      </c>
      <c r="X36" s="84">
        <f t="shared" si="8"/>
        <v>167.03333333333333</v>
      </c>
      <c r="Y36" s="236"/>
      <c r="Z36" s="236"/>
      <c r="AA36" s="236"/>
      <c r="AB36" s="245"/>
      <c r="AC36" s="78">
        <f>ROUND(P36*AA35,0)</f>
        <v>2004</v>
      </c>
      <c r="AD36" s="72">
        <f t="shared" si="9"/>
        <v>0</v>
      </c>
    </row>
    <row r="37" spans="1:30" x14ac:dyDescent="0.25">
      <c r="A37" s="231"/>
      <c r="B37" s="234"/>
      <c r="C37" s="96">
        <v>35</v>
      </c>
      <c r="D37" s="33">
        <v>2004</v>
      </c>
      <c r="E37" s="120">
        <f t="shared" si="5"/>
        <v>37747</v>
      </c>
      <c r="F37" s="126">
        <f t="shared" si="4"/>
        <v>0.22420275479475651</v>
      </c>
      <c r="G37" s="42">
        <v>13968</v>
      </c>
      <c r="H37" s="14">
        <v>8</v>
      </c>
      <c r="I37" s="7">
        <v>0</v>
      </c>
      <c r="J37" s="7">
        <v>1</v>
      </c>
      <c r="K37" s="7">
        <v>0</v>
      </c>
      <c r="L37" s="7" t="s">
        <v>29</v>
      </c>
      <c r="M37" s="7">
        <v>11</v>
      </c>
      <c r="N37" s="6">
        <v>0</v>
      </c>
      <c r="O37" s="32">
        <v>0.5</v>
      </c>
      <c r="P37" s="30">
        <v>12</v>
      </c>
      <c r="Q37" s="33">
        <v>2</v>
      </c>
      <c r="R37" s="33">
        <v>10</v>
      </c>
      <c r="S37" s="7">
        <v>0</v>
      </c>
      <c r="T37" s="30">
        <v>2</v>
      </c>
      <c r="U37" s="42">
        <f t="shared" si="6"/>
        <v>120</v>
      </c>
      <c r="W37" s="83">
        <f t="shared" si="7"/>
        <v>166.95833333333334</v>
      </c>
      <c r="X37" s="84">
        <f t="shared" si="8"/>
        <v>167.03333333333333</v>
      </c>
      <c r="Y37" s="236"/>
      <c r="Z37" s="236"/>
      <c r="AA37" s="236"/>
      <c r="AB37" s="245"/>
      <c r="AC37" s="78">
        <f>ROUND(P37*AA35,0)</f>
        <v>2004</v>
      </c>
      <c r="AD37" s="72">
        <f t="shared" si="9"/>
        <v>0</v>
      </c>
    </row>
    <row r="38" spans="1:30" x14ac:dyDescent="0.25">
      <c r="A38" s="231"/>
      <c r="B38" s="234"/>
      <c r="C38" s="97">
        <v>36</v>
      </c>
      <c r="D38" s="36">
        <v>2672</v>
      </c>
      <c r="E38" s="118">
        <f t="shared" si="5"/>
        <v>40419</v>
      </c>
      <c r="F38" s="124">
        <f t="shared" si="4"/>
        <v>0.24007341367656404</v>
      </c>
      <c r="G38" s="37">
        <v>25256</v>
      </c>
      <c r="H38" s="8">
        <v>8</v>
      </c>
      <c r="I38" s="9">
        <v>0</v>
      </c>
      <c r="J38" s="9">
        <v>1</v>
      </c>
      <c r="K38" s="9">
        <v>0</v>
      </c>
      <c r="L38" s="9" t="s">
        <v>29</v>
      </c>
      <c r="M38" s="9">
        <v>8</v>
      </c>
      <c r="N38" s="10">
        <v>0</v>
      </c>
      <c r="O38" s="34">
        <v>0.5</v>
      </c>
      <c r="P38" s="36">
        <v>16</v>
      </c>
      <c r="Q38" s="36">
        <v>7</v>
      </c>
      <c r="R38" s="36">
        <v>10</v>
      </c>
      <c r="S38" s="9" t="s">
        <v>22</v>
      </c>
      <c r="T38" s="36">
        <v>2</v>
      </c>
      <c r="U38" s="37">
        <f t="shared" si="6"/>
        <v>160</v>
      </c>
      <c r="W38" s="85">
        <f t="shared" si="7"/>
        <v>166.96875</v>
      </c>
      <c r="X38" s="86">
        <f t="shared" si="8"/>
        <v>167.02500000000001</v>
      </c>
      <c r="Y38" s="237"/>
      <c r="Z38" s="237"/>
      <c r="AA38" s="237"/>
      <c r="AB38" s="246"/>
      <c r="AC38" s="79">
        <f>ROUND(P38*AA35,0)</f>
        <v>2672</v>
      </c>
      <c r="AD38" s="74">
        <f t="shared" si="9"/>
        <v>0</v>
      </c>
    </row>
    <row r="39" spans="1:30" ht="14.45" customHeight="1" x14ac:dyDescent="0.25">
      <c r="A39" s="231"/>
      <c r="B39" s="241">
        <f>B35+1</f>
        <v>10</v>
      </c>
      <c r="C39" s="95">
        <v>37</v>
      </c>
      <c r="D39" s="39">
        <v>2497</v>
      </c>
      <c r="E39" s="119">
        <f t="shared" si="5"/>
        <v>42916</v>
      </c>
      <c r="F39" s="125">
        <f t="shared" si="4"/>
        <v>0.25490463943549874</v>
      </c>
      <c r="G39" s="40">
        <v>20496</v>
      </c>
      <c r="H39" s="11">
        <v>8</v>
      </c>
      <c r="I39" s="12">
        <v>0</v>
      </c>
      <c r="J39" s="12">
        <v>1</v>
      </c>
      <c r="K39" s="12">
        <v>0</v>
      </c>
      <c r="L39" s="12" t="s">
        <v>29</v>
      </c>
      <c r="M39" s="12">
        <v>5</v>
      </c>
      <c r="N39" s="13">
        <v>0</v>
      </c>
      <c r="O39" s="38">
        <v>0.55000000000000004</v>
      </c>
      <c r="P39" s="39">
        <v>13</v>
      </c>
      <c r="Q39" s="39">
        <v>2</v>
      </c>
      <c r="R39" s="39">
        <v>11</v>
      </c>
      <c r="S39" s="22">
        <v>0</v>
      </c>
      <c r="T39" s="39">
        <v>2</v>
      </c>
      <c r="U39" s="40">
        <f t="shared" si="6"/>
        <v>130</v>
      </c>
      <c r="W39" s="87">
        <f t="shared" si="7"/>
        <v>192.03846153846155</v>
      </c>
      <c r="X39" s="88">
        <f t="shared" si="8"/>
        <v>192.1076923076923</v>
      </c>
      <c r="Y39" s="243">
        <f>MAX(W39:W42)</f>
        <v>192.03846153846155</v>
      </c>
      <c r="Z39" s="243">
        <f>MIN(X39:X42)</f>
        <v>192.08750000000001</v>
      </c>
      <c r="AA39" s="243">
        <f>IF((Y39+(Z39-Y39)/2)&lt;Y39,Y39,Y39+(Z39-Y39)/2)</f>
        <v>192.06298076923076</v>
      </c>
      <c r="AB39" s="244">
        <f>ROUND(AA39/AA35,4)</f>
        <v>1.1500999999999999</v>
      </c>
      <c r="AC39" s="77">
        <f>ROUND(P39*AA39,0)</f>
        <v>2497</v>
      </c>
      <c r="AD39" s="73">
        <f t="shared" si="9"/>
        <v>0</v>
      </c>
    </row>
    <row r="40" spans="1:30" x14ac:dyDescent="0.25">
      <c r="A40" s="231"/>
      <c r="B40" s="234"/>
      <c r="C40" s="96">
        <v>38</v>
      </c>
      <c r="D40" s="33">
        <v>2497</v>
      </c>
      <c r="E40" s="120">
        <f t="shared" si="5"/>
        <v>45413</v>
      </c>
      <c r="F40" s="126">
        <f t="shared" si="4"/>
        <v>0.26973586519443338</v>
      </c>
      <c r="G40" s="42">
        <v>21408</v>
      </c>
      <c r="H40" s="14">
        <v>8</v>
      </c>
      <c r="I40" s="7">
        <v>0</v>
      </c>
      <c r="J40" s="7">
        <v>1</v>
      </c>
      <c r="K40" s="7">
        <v>0</v>
      </c>
      <c r="L40" s="7" t="s">
        <v>29</v>
      </c>
      <c r="M40" s="7">
        <v>15</v>
      </c>
      <c r="N40" s="6">
        <v>1</v>
      </c>
      <c r="O40" s="32">
        <v>0.55000000000000004</v>
      </c>
      <c r="P40" s="33">
        <v>13</v>
      </c>
      <c r="Q40" s="33">
        <v>1</v>
      </c>
      <c r="R40" s="33">
        <v>12</v>
      </c>
      <c r="S40" s="7">
        <v>0</v>
      </c>
      <c r="T40" s="33">
        <v>2</v>
      </c>
      <c r="U40" s="42">
        <f t="shared" si="6"/>
        <v>130</v>
      </c>
      <c r="W40" s="83">
        <f t="shared" si="7"/>
        <v>192.03846153846155</v>
      </c>
      <c r="X40" s="84">
        <f t="shared" si="8"/>
        <v>192.1076923076923</v>
      </c>
      <c r="Y40" s="236"/>
      <c r="Z40" s="236"/>
      <c r="AA40" s="236"/>
      <c r="AB40" s="245"/>
      <c r="AC40" s="78">
        <f>ROUND(P40*AA39,0)</f>
        <v>2497</v>
      </c>
      <c r="AD40" s="72">
        <f t="shared" si="9"/>
        <v>0</v>
      </c>
    </row>
    <row r="41" spans="1:30" x14ac:dyDescent="0.25">
      <c r="A41" s="231"/>
      <c r="B41" s="234"/>
      <c r="C41" s="96">
        <v>39</v>
      </c>
      <c r="D41" s="33">
        <v>2497</v>
      </c>
      <c r="E41" s="120">
        <f t="shared" si="5"/>
        <v>47910</v>
      </c>
      <c r="F41" s="126">
        <f t="shared" si="4"/>
        <v>0.28456709095336807</v>
      </c>
      <c r="G41" s="42">
        <v>17184</v>
      </c>
      <c r="H41" s="14">
        <v>8</v>
      </c>
      <c r="I41" s="7">
        <v>0</v>
      </c>
      <c r="J41" s="7">
        <v>1</v>
      </c>
      <c r="K41" s="7">
        <v>0</v>
      </c>
      <c r="L41" s="7" t="s">
        <v>29</v>
      </c>
      <c r="M41" s="7">
        <v>7</v>
      </c>
      <c r="N41" s="6">
        <v>0</v>
      </c>
      <c r="O41" s="32">
        <v>0.55000000000000004</v>
      </c>
      <c r="P41" s="30">
        <v>13</v>
      </c>
      <c r="Q41" s="33">
        <v>1</v>
      </c>
      <c r="R41" s="33">
        <v>12</v>
      </c>
      <c r="S41" s="7">
        <v>0</v>
      </c>
      <c r="T41" s="30">
        <v>2</v>
      </c>
      <c r="U41" s="42">
        <f t="shared" si="6"/>
        <v>130</v>
      </c>
      <c r="W41" s="83">
        <f t="shared" si="7"/>
        <v>192.03846153846155</v>
      </c>
      <c r="X41" s="84">
        <f t="shared" si="8"/>
        <v>192.1076923076923</v>
      </c>
      <c r="Y41" s="236"/>
      <c r="Z41" s="236"/>
      <c r="AA41" s="236"/>
      <c r="AB41" s="245"/>
      <c r="AC41" s="78">
        <f>ROUND(P41*AA39,0)</f>
        <v>2497</v>
      </c>
      <c r="AD41" s="72">
        <f t="shared" si="9"/>
        <v>0</v>
      </c>
    </row>
    <row r="42" spans="1:30" x14ac:dyDescent="0.25">
      <c r="A42" s="231"/>
      <c r="B42" s="242"/>
      <c r="C42" s="97">
        <v>40</v>
      </c>
      <c r="D42" s="36">
        <v>3073</v>
      </c>
      <c r="E42" s="118">
        <f t="shared" si="5"/>
        <v>50983</v>
      </c>
      <c r="F42" s="124">
        <f t="shared" si="4"/>
        <v>0.30281953659101574</v>
      </c>
      <c r="G42" s="37">
        <v>23616</v>
      </c>
      <c r="H42" s="8">
        <v>8</v>
      </c>
      <c r="I42" s="9">
        <v>0</v>
      </c>
      <c r="J42" s="9">
        <v>0</v>
      </c>
      <c r="K42" s="9">
        <v>1</v>
      </c>
      <c r="L42" s="9" t="s">
        <v>29</v>
      </c>
      <c r="M42" s="9">
        <v>17</v>
      </c>
      <c r="N42" s="10">
        <v>0</v>
      </c>
      <c r="O42" s="34">
        <v>0.55000000000000004</v>
      </c>
      <c r="P42" s="36">
        <v>16</v>
      </c>
      <c r="Q42" s="36">
        <v>3</v>
      </c>
      <c r="R42" s="36">
        <v>12</v>
      </c>
      <c r="S42" s="9" t="s">
        <v>22</v>
      </c>
      <c r="T42" s="36">
        <v>2</v>
      </c>
      <c r="U42" s="37">
        <f t="shared" si="6"/>
        <v>160</v>
      </c>
      <c r="W42" s="85">
        <f t="shared" si="7"/>
        <v>192.03125</v>
      </c>
      <c r="X42" s="86">
        <f t="shared" si="8"/>
        <v>192.08750000000001</v>
      </c>
      <c r="Y42" s="237"/>
      <c r="Z42" s="237"/>
      <c r="AA42" s="237"/>
      <c r="AB42" s="246"/>
      <c r="AC42" s="79">
        <f>ROUND(P42*AA39,0)</f>
        <v>3073</v>
      </c>
      <c r="AD42" s="74">
        <f t="shared" si="9"/>
        <v>0</v>
      </c>
    </row>
    <row r="43" spans="1:30" ht="14.45" customHeight="1" x14ac:dyDescent="0.25">
      <c r="A43" s="231"/>
      <c r="B43" s="241">
        <f>B39+1</f>
        <v>11</v>
      </c>
      <c r="C43" s="96">
        <v>41</v>
      </c>
      <c r="D43" s="30">
        <v>3040</v>
      </c>
      <c r="E43" s="117">
        <f t="shared" si="5"/>
        <v>54023</v>
      </c>
      <c r="F43" s="123">
        <f t="shared" si="4"/>
        <v>0.32087597483977881</v>
      </c>
      <c r="G43" s="31">
        <v>24360</v>
      </c>
      <c r="H43" s="4">
        <v>8</v>
      </c>
      <c r="I43" s="5">
        <v>0</v>
      </c>
      <c r="J43" s="5">
        <v>0</v>
      </c>
      <c r="K43" s="5">
        <v>1</v>
      </c>
      <c r="L43" s="5" t="s">
        <v>29</v>
      </c>
      <c r="M43" s="5">
        <v>12</v>
      </c>
      <c r="N43" s="6">
        <v>1</v>
      </c>
      <c r="O43" s="32">
        <v>0.6</v>
      </c>
      <c r="P43" s="30">
        <v>14</v>
      </c>
      <c r="Q43" s="33">
        <v>1</v>
      </c>
      <c r="R43" s="33">
        <v>13</v>
      </c>
      <c r="S43" s="22">
        <v>0</v>
      </c>
      <c r="T43" s="30">
        <v>2</v>
      </c>
      <c r="U43" s="31">
        <f t="shared" si="6"/>
        <v>140</v>
      </c>
      <c r="W43" s="87">
        <f t="shared" si="7"/>
        <v>217.10714285714286</v>
      </c>
      <c r="X43" s="88">
        <f t="shared" si="8"/>
        <v>217.17142857142858</v>
      </c>
      <c r="Y43" s="243">
        <f>MAX(W43:W46)</f>
        <v>217.10714285714286</v>
      </c>
      <c r="Z43" s="243">
        <f>MIN(X43:X46)</f>
        <v>217.15</v>
      </c>
      <c r="AA43" s="243">
        <f>IF((Y43+(Z43-Y43)/2)&lt;Y43,Y43,Y43+(Z43-Y43)/2)</f>
        <v>217.12857142857143</v>
      </c>
      <c r="AB43" s="244">
        <f>ROUND(AA43/AA39,4)</f>
        <v>1.1305000000000001</v>
      </c>
      <c r="AC43" s="77">
        <f>ROUND(P43*AA43,0)</f>
        <v>3040</v>
      </c>
      <c r="AD43" s="73">
        <f t="shared" si="9"/>
        <v>0</v>
      </c>
    </row>
    <row r="44" spans="1:30" x14ac:dyDescent="0.25">
      <c r="A44" s="231"/>
      <c r="B44" s="234"/>
      <c r="C44" s="96">
        <v>42</v>
      </c>
      <c r="D44" s="33">
        <v>3040</v>
      </c>
      <c r="E44" s="120">
        <f t="shared" si="5"/>
        <v>57063</v>
      </c>
      <c r="F44" s="126">
        <f t="shared" si="4"/>
        <v>0.33893241308854188</v>
      </c>
      <c r="G44" s="42">
        <v>24936</v>
      </c>
      <c r="H44" s="14">
        <v>8</v>
      </c>
      <c r="I44" s="7">
        <v>0</v>
      </c>
      <c r="J44" s="7">
        <v>0</v>
      </c>
      <c r="K44" s="7">
        <v>1</v>
      </c>
      <c r="L44" s="7" t="s">
        <v>29</v>
      </c>
      <c r="M44" s="7">
        <v>14</v>
      </c>
      <c r="N44" s="6">
        <v>0</v>
      </c>
      <c r="O44" s="32">
        <v>0.6</v>
      </c>
      <c r="P44" s="33">
        <v>14</v>
      </c>
      <c r="Q44" s="33">
        <v>0</v>
      </c>
      <c r="R44" s="33">
        <v>14</v>
      </c>
      <c r="S44" s="7">
        <v>0</v>
      </c>
      <c r="T44" s="33">
        <v>2</v>
      </c>
      <c r="U44" s="42">
        <f t="shared" si="6"/>
        <v>140</v>
      </c>
      <c r="W44" s="83">
        <f t="shared" si="7"/>
        <v>217.10714285714286</v>
      </c>
      <c r="X44" s="84">
        <f t="shared" si="8"/>
        <v>217.17142857142858</v>
      </c>
      <c r="Y44" s="236"/>
      <c r="Z44" s="236"/>
      <c r="AA44" s="236"/>
      <c r="AB44" s="245"/>
      <c r="AC44" s="78">
        <f>ROUND(P44*AA43,0)</f>
        <v>3040</v>
      </c>
      <c r="AD44" s="72">
        <f t="shared" si="9"/>
        <v>0</v>
      </c>
    </row>
    <row r="45" spans="1:30" x14ac:dyDescent="0.25">
      <c r="A45" s="231"/>
      <c r="B45" s="234"/>
      <c r="C45" s="96">
        <v>43</v>
      </c>
      <c r="D45" s="33">
        <v>3040</v>
      </c>
      <c r="E45" s="120">
        <f t="shared" si="5"/>
        <v>60103</v>
      </c>
      <c r="F45" s="126">
        <f t="shared" si="4"/>
        <v>0.35698885133730496</v>
      </c>
      <c r="G45" s="42">
        <v>23256</v>
      </c>
      <c r="H45" s="14">
        <v>8</v>
      </c>
      <c r="I45" s="7">
        <v>0</v>
      </c>
      <c r="J45" s="7">
        <v>1</v>
      </c>
      <c r="K45" s="7">
        <v>0</v>
      </c>
      <c r="L45" s="7" t="s">
        <v>29</v>
      </c>
      <c r="M45" s="7">
        <v>12</v>
      </c>
      <c r="N45" s="15">
        <v>0</v>
      </c>
      <c r="O45" s="32">
        <v>0.6</v>
      </c>
      <c r="P45" s="33">
        <v>14</v>
      </c>
      <c r="Q45" s="33">
        <v>0</v>
      </c>
      <c r="R45" s="33">
        <v>14</v>
      </c>
      <c r="S45" s="7">
        <v>0</v>
      </c>
      <c r="T45" s="33">
        <v>2</v>
      </c>
      <c r="U45" s="42">
        <f t="shared" si="6"/>
        <v>140</v>
      </c>
      <c r="W45" s="83">
        <f t="shared" si="7"/>
        <v>217.10714285714286</v>
      </c>
      <c r="X45" s="84">
        <f t="shared" si="8"/>
        <v>217.17142857142858</v>
      </c>
      <c r="Y45" s="236"/>
      <c r="Z45" s="236"/>
      <c r="AA45" s="236"/>
      <c r="AB45" s="245"/>
      <c r="AC45" s="78">
        <f>ROUND(P45*AA43,0)</f>
        <v>3040</v>
      </c>
      <c r="AD45" s="72">
        <f t="shared" si="9"/>
        <v>0</v>
      </c>
    </row>
    <row r="46" spans="1:30" x14ac:dyDescent="0.25">
      <c r="A46" s="231"/>
      <c r="B46" s="242"/>
      <c r="C46" s="97">
        <v>44</v>
      </c>
      <c r="D46" s="36">
        <v>3474</v>
      </c>
      <c r="E46" s="118">
        <f t="shared" si="5"/>
        <v>63577</v>
      </c>
      <c r="F46" s="124">
        <f t="shared" si="4"/>
        <v>0.37762308373079279</v>
      </c>
      <c r="G46" s="37">
        <v>27944</v>
      </c>
      <c r="H46" s="8">
        <v>8</v>
      </c>
      <c r="I46" s="9">
        <v>0</v>
      </c>
      <c r="J46" s="9">
        <v>1</v>
      </c>
      <c r="K46" s="9">
        <v>0</v>
      </c>
      <c r="L46" s="9" t="s">
        <v>29</v>
      </c>
      <c r="M46" s="19">
        <v>20</v>
      </c>
      <c r="N46" s="10">
        <v>1</v>
      </c>
      <c r="O46" s="34">
        <v>0.6</v>
      </c>
      <c r="P46" s="45">
        <v>16</v>
      </c>
      <c r="Q46" s="45">
        <v>0</v>
      </c>
      <c r="R46" s="45">
        <v>15</v>
      </c>
      <c r="S46" s="19" t="s">
        <v>22</v>
      </c>
      <c r="T46" s="45">
        <v>2</v>
      </c>
      <c r="U46" s="43">
        <f t="shared" si="6"/>
        <v>160</v>
      </c>
      <c r="W46" s="85">
        <f t="shared" si="7"/>
        <v>217.09375</v>
      </c>
      <c r="X46" s="86">
        <f t="shared" si="8"/>
        <v>217.15</v>
      </c>
      <c r="Y46" s="237"/>
      <c r="Z46" s="237"/>
      <c r="AA46" s="237"/>
      <c r="AB46" s="246"/>
      <c r="AC46" s="79">
        <f>ROUND(P46*AA43,0)</f>
        <v>3474</v>
      </c>
      <c r="AD46" s="74">
        <f t="shared" si="9"/>
        <v>0</v>
      </c>
    </row>
    <row r="47" spans="1:30" ht="14.45" customHeight="1" x14ac:dyDescent="0.25">
      <c r="A47" s="231"/>
      <c r="B47" s="241">
        <f>B43+1</f>
        <v>12</v>
      </c>
      <c r="C47" s="95">
        <v>45</v>
      </c>
      <c r="D47" s="39">
        <v>3758</v>
      </c>
      <c r="E47" s="119">
        <f t="shared" si="5"/>
        <v>67335</v>
      </c>
      <c r="F47" s="125">
        <f t="shared" si="4"/>
        <v>0.39994416759225709</v>
      </c>
      <c r="G47" s="40">
        <v>32080</v>
      </c>
      <c r="H47" s="11">
        <v>8</v>
      </c>
      <c r="I47" s="12">
        <v>0</v>
      </c>
      <c r="J47" s="12">
        <v>1</v>
      </c>
      <c r="K47" s="12">
        <v>0</v>
      </c>
      <c r="L47" s="12" t="s">
        <v>29</v>
      </c>
      <c r="M47" s="12">
        <v>16</v>
      </c>
      <c r="N47" s="13">
        <v>0</v>
      </c>
      <c r="O47" s="38">
        <v>0.65</v>
      </c>
      <c r="P47" s="46">
        <v>15</v>
      </c>
      <c r="Q47" s="46"/>
      <c r="R47" s="46">
        <v>15</v>
      </c>
      <c r="S47" s="22">
        <v>0</v>
      </c>
      <c r="T47" s="46">
        <v>2</v>
      </c>
      <c r="U47" s="40">
        <f t="shared" si="6"/>
        <v>150</v>
      </c>
      <c r="W47" s="87">
        <f t="shared" si="7"/>
        <v>250.5</v>
      </c>
      <c r="X47" s="88">
        <f t="shared" si="8"/>
        <v>250.56</v>
      </c>
      <c r="Y47" s="243">
        <f>MAX(W47:W50)</f>
        <v>250.5</v>
      </c>
      <c r="Z47" s="243">
        <f>MIN(X47:X50)</f>
        <v>250.52500000000001</v>
      </c>
      <c r="AA47" s="243">
        <f>IF((Y47+(Z47-Y47)/2)&lt;Y47,Y47,Y47+(Z47-Y47)/2)</f>
        <v>250.51249999999999</v>
      </c>
      <c r="AB47" s="244">
        <f>ROUND(AA47/AA43,4)</f>
        <v>1.1537999999999999</v>
      </c>
      <c r="AC47" s="77">
        <f>ROUND(P47*AA47,0)</f>
        <v>3758</v>
      </c>
      <c r="AD47" s="73">
        <f t="shared" si="9"/>
        <v>0</v>
      </c>
    </row>
    <row r="48" spans="1:30" x14ac:dyDescent="0.25">
      <c r="A48" s="231"/>
      <c r="B48" s="234"/>
      <c r="C48" s="96">
        <v>46</v>
      </c>
      <c r="D48" s="33">
        <v>3758</v>
      </c>
      <c r="E48" s="120">
        <f t="shared" si="5"/>
        <v>71093</v>
      </c>
      <c r="F48" s="126">
        <f t="shared" si="4"/>
        <v>0.42226525145372146</v>
      </c>
      <c r="G48" s="42">
        <v>27624</v>
      </c>
      <c r="H48" s="14">
        <v>8</v>
      </c>
      <c r="I48" s="7">
        <v>0</v>
      </c>
      <c r="J48" s="7">
        <v>0</v>
      </c>
      <c r="K48" s="7">
        <v>1</v>
      </c>
      <c r="L48" s="7" t="s">
        <v>29</v>
      </c>
      <c r="M48" s="7">
        <v>25</v>
      </c>
      <c r="N48" s="6">
        <v>1</v>
      </c>
      <c r="O48" s="32">
        <v>0.65</v>
      </c>
      <c r="P48" s="33">
        <v>15</v>
      </c>
      <c r="Q48" s="33"/>
      <c r="R48" s="33">
        <v>15</v>
      </c>
      <c r="S48" s="7">
        <v>0</v>
      </c>
      <c r="T48" s="33">
        <v>2</v>
      </c>
      <c r="U48" s="31">
        <f t="shared" si="6"/>
        <v>150</v>
      </c>
      <c r="W48" s="83">
        <f t="shared" si="7"/>
        <v>250.5</v>
      </c>
      <c r="X48" s="84">
        <f t="shared" si="8"/>
        <v>250.56</v>
      </c>
      <c r="Y48" s="236"/>
      <c r="Z48" s="236"/>
      <c r="AA48" s="236"/>
      <c r="AB48" s="245"/>
      <c r="AC48" s="78">
        <f>ROUND(P48*AA47,0)</f>
        <v>3758</v>
      </c>
      <c r="AD48" s="72">
        <f t="shared" si="9"/>
        <v>0</v>
      </c>
    </row>
    <row r="49" spans="1:30" x14ac:dyDescent="0.25">
      <c r="A49" s="231"/>
      <c r="B49" s="234"/>
      <c r="C49" s="96">
        <v>47</v>
      </c>
      <c r="D49" s="33">
        <v>4008</v>
      </c>
      <c r="E49" s="120">
        <f t="shared" si="5"/>
        <v>75101</v>
      </c>
      <c r="F49" s="126">
        <f t="shared" si="4"/>
        <v>0.44607123977643276</v>
      </c>
      <c r="G49" s="42">
        <v>26784</v>
      </c>
      <c r="H49" s="14">
        <v>8</v>
      </c>
      <c r="I49" s="7">
        <v>0</v>
      </c>
      <c r="J49" s="7">
        <v>0</v>
      </c>
      <c r="K49" s="7">
        <v>1</v>
      </c>
      <c r="L49" s="7" t="s">
        <v>29</v>
      </c>
      <c r="M49" s="7">
        <v>21</v>
      </c>
      <c r="N49" s="15">
        <v>1</v>
      </c>
      <c r="O49" s="41">
        <v>0.65</v>
      </c>
      <c r="P49" s="33">
        <v>16</v>
      </c>
      <c r="Q49" s="33"/>
      <c r="R49" s="33">
        <v>16</v>
      </c>
      <c r="S49" s="7">
        <v>0</v>
      </c>
      <c r="T49" s="33">
        <v>2</v>
      </c>
      <c r="U49" s="42">
        <f t="shared" si="6"/>
        <v>160</v>
      </c>
      <c r="W49" s="83">
        <f t="shared" si="7"/>
        <v>250.46875</v>
      </c>
      <c r="X49" s="84">
        <f t="shared" si="8"/>
        <v>250.52500000000001</v>
      </c>
      <c r="Y49" s="236"/>
      <c r="Z49" s="236"/>
      <c r="AA49" s="236"/>
      <c r="AB49" s="245"/>
      <c r="AC49" s="78">
        <f>ROUND(P49*AA47,0)</f>
        <v>4008</v>
      </c>
      <c r="AD49" s="72">
        <f t="shared" si="9"/>
        <v>0</v>
      </c>
    </row>
    <row r="50" spans="1:30" x14ac:dyDescent="0.25">
      <c r="A50" s="232"/>
      <c r="B50" s="242"/>
      <c r="C50" s="97">
        <v>48</v>
      </c>
      <c r="D50" s="45">
        <v>4008</v>
      </c>
      <c r="E50" s="121">
        <f t="shared" si="5"/>
        <v>79109</v>
      </c>
      <c r="F50" s="127">
        <f t="shared" si="4"/>
        <v>0.46987722809914412</v>
      </c>
      <c r="G50" s="43">
        <v>31032</v>
      </c>
      <c r="H50" s="18">
        <v>8</v>
      </c>
      <c r="I50" s="19">
        <v>0</v>
      </c>
      <c r="J50" s="19">
        <v>0</v>
      </c>
      <c r="K50" s="19">
        <v>1</v>
      </c>
      <c r="L50" s="19" t="s">
        <v>29</v>
      </c>
      <c r="M50" s="19">
        <v>11</v>
      </c>
      <c r="N50" s="20">
        <v>1</v>
      </c>
      <c r="O50" s="44">
        <v>0.65</v>
      </c>
      <c r="P50" s="45">
        <v>16</v>
      </c>
      <c r="Q50" s="45"/>
      <c r="R50" s="45">
        <v>15</v>
      </c>
      <c r="S50" s="19" t="s">
        <v>23</v>
      </c>
      <c r="T50" s="45">
        <v>2</v>
      </c>
      <c r="U50" s="43">
        <f t="shared" si="6"/>
        <v>160</v>
      </c>
      <c r="W50" s="85">
        <f t="shared" si="7"/>
        <v>250.46875</v>
      </c>
      <c r="X50" s="86">
        <f t="shared" si="8"/>
        <v>250.52500000000001</v>
      </c>
      <c r="Y50" s="237"/>
      <c r="Z50" s="237"/>
      <c r="AA50" s="237"/>
      <c r="AB50" s="246"/>
      <c r="AC50" s="79">
        <f>ROUND(P50*AA47,0)</f>
        <v>4008</v>
      </c>
      <c r="AD50" s="74">
        <f t="shared" si="9"/>
        <v>0</v>
      </c>
    </row>
    <row r="51" spans="1:30" ht="14.45" customHeight="1" x14ac:dyDescent="0.25">
      <c r="A51" s="247">
        <f>A35+1</f>
        <v>4</v>
      </c>
      <c r="B51" s="250">
        <f>B47+1</f>
        <v>13</v>
      </c>
      <c r="C51" s="46">
        <v>49</v>
      </c>
      <c r="D51" s="39">
        <v>4543</v>
      </c>
      <c r="E51" s="119">
        <f t="shared" si="5"/>
        <v>83652</v>
      </c>
      <c r="F51" s="125">
        <f t="shared" si="4"/>
        <v>0.4968609119689239</v>
      </c>
      <c r="G51" s="47">
        <v>22992</v>
      </c>
      <c r="H51" s="21">
        <v>8</v>
      </c>
      <c r="I51" s="22">
        <v>0</v>
      </c>
      <c r="J51" s="22">
        <v>1</v>
      </c>
      <c r="K51" s="22">
        <v>0</v>
      </c>
      <c r="L51" s="22" t="s">
        <v>29</v>
      </c>
      <c r="M51" s="22">
        <v>4</v>
      </c>
      <c r="N51" s="23">
        <v>0</v>
      </c>
      <c r="O51" s="38">
        <v>0.7</v>
      </c>
      <c r="P51" s="46">
        <v>16</v>
      </c>
      <c r="Q51" s="46"/>
      <c r="R51" s="46">
        <v>12</v>
      </c>
      <c r="S51" s="22" t="s">
        <v>24</v>
      </c>
      <c r="T51" s="46">
        <v>2</v>
      </c>
      <c r="U51" s="47">
        <f t="shared" si="6"/>
        <v>160</v>
      </c>
      <c r="W51" s="87">
        <f t="shared" si="7"/>
        <v>283.90625</v>
      </c>
      <c r="X51" s="88">
        <f t="shared" si="8"/>
        <v>283.96249999999998</v>
      </c>
      <c r="Y51" s="243">
        <f>MAX(W51:W54)</f>
        <v>283.90625</v>
      </c>
      <c r="Z51" s="243">
        <f>MIN(X51:X54)</f>
        <v>283.96249999999998</v>
      </c>
      <c r="AA51" s="243">
        <f>IF((Y51+(Z51-Y51)/2)&lt;Y51,Y51,Y51+(Z51-Y51)/2)</f>
        <v>283.93437499999999</v>
      </c>
      <c r="AB51" s="244">
        <f>ROUND(AA51/AA47,4)</f>
        <v>1.1334</v>
      </c>
      <c r="AC51" s="77">
        <f>ROUND(P51*AA51,0)</f>
        <v>4543</v>
      </c>
      <c r="AD51" s="73">
        <f t="shared" si="9"/>
        <v>0</v>
      </c>
    </row>
    <row r="52" spans="1:30" x14ac:dyDescent="0.25">
      <c r="A52" s="248"/>
      <c r="B52" s="251"/>
      <c r="C52" s="33">
        <v>50</v>
      </c>
      <c r="D52" s="33">
        <v>4543</v>
      </c>
      <c r="E52" s="120">
        <f t="shared" si="5"/>
        <v>88195</v>
      </c>
      <c r="F52" s="126">
        <f t="shared" si="4"/>
        <v>0.52384459583870369</v>
      </c>
      <c r="G52" s="42">
        <v>34344</v>
      </c>
      <c r="H52" s="14">
        <v>8</v>
      </c>
      <c r="I52" s="7">
        <v>0</v>
      </c>
      <c r="J52" s="7">
        <v>1</v>
      </c>
      <c r="K52" s="7">
        <v>0</v>
      </c>
      <c r="L52" s="7" t="s">
        <v>29</v>
      </c>
      <c r="M52" s="7">
        <v>8</v>
      </c>
      <c r="N52" s="15">
        <v>0</v>
      </c>
      <c r="O52" s="32">
        <v>0.7</v>
      </c>
      <c r="P52" s="33">
        <v>16</v>
      </c>
      <c r="Q52" s="33"/>
      <c r="R52" s="33">
        <v>14</v>
      </c>
      <c r="S52" s="7" t="s">
        <v>25</v>
      </c>
      <c r="T52" s="33">
        <v>2</v>
      </c>
      <c r="U52" s="42">
        <f t="shared" si="6"/>
        <v>160</v>
      </c>
      <c r="W52" s="83">
        <f t="shared" si="7"/>
        <v>283.90625</v>
      </c>
      <c r="X52" s="84">
        <f t="shared" si="8"/>
        <v>283.96249999999998</v>
      </c>
      <c r="Y52" s="236"/>
      <c r="Z52" s="236"/>
      <c r="AA52" s="236"/>
      <c r="AB52" s="245"/>
      <c r="AC52" s="78">
        <f>ROUND(P52*AA51,0)</f>
        <v>4543</v>
      </c>
      <c r="AD52" s="72">
        <f t="shared" si="9"/>
        <v>0</v>
      </c>
    </row>
    <row r="53" spans="1:30" x14ac:dyDescent="0.25">
      <c r="A53" s="248"/>
      <c r="B53" s="251"/>
      <c r="C53" s="33">
        <v>51</v>
      </c>
      <c r="D53" s="33">
        <v>4543</v>
      </c>
      <c r="E53" s="120">
        <f t="shared" si="5"/>
        <v>92738</v>
      </c>
      <c r="F53" s="126">
        <f t="shared" si="4"/>
        <v>0.55082827970848358</v>
      </c>
      <c r="G53" s="42">
        <v>27888</v>
      </c>
      <c r="H53" s="14">
        <v>8</v>
      </c>
      <c r="I53" s="7">
        <v>0</v>
      </c>
      <c r="J53" s="7">
        <v>1</v>
      </c>
      <c r="K53" s="7">
        <v>0</v>
      </c>
      <c r="L53" s="7" t="s">
        <v>29</v>
      </c>
      <c r="M53" s="7">
        <v>23</v>
      </c>
      <c r="N53" s="6">
        <v>1</v>
      </c>
      <c r="O53" s="32">
        <v>0.75</v>
      </c>
      <c r="P53" s="33">
        <v>16</v>
      </c>
      <c r="Q53" s="33"/>
      <c r="R53" s="33">
        <v>16</v>
      </c>
      <c r="S53" s="7">
        <v>0</v>
      </c>
      <c r="T53" s="33">
        <v>2</v>
      </c>
      <c r="U53" s="31">
        <f t="shared" si="6"/>
        <v>160</v>
      </c>
      <c r="W53" s="83">
        <f t="shared" si="7"/>
        <v>283.90625</v>
      </c>
      <c r="X53" s="84">
        <f t="shared" si="8"/>
        <v>283.96249999999998</v>
      </c>
      <c r="Y53" s="236"/>
      <c r="Z53" s="236"/>
      <c r="AA53" s="236"/>
      <c r="AB53" s="245"/>
      <c r="AC53" s="78">
        <f>ROUND(P53*AA51,0)</f>
        <v>4543</v>
      </c>
      <c r="AD53" s="72">
        <f t="shared" si="9"/>
        <v>0</v>
      </c>
    </row>
    <row r="54" spans="1:30" x14ac:dyDescent="0.25">
      <c r="A54" s="248"/>
      <c r="B54" s="251"/>
      <c r="C54" s="45">
        <v>52</v>
      </c>
      <c r="D54" s="36">
        <v>4543</v>
      </c>
      <c r="E54" s="118">
        <f t="shared" si="5"/>
        <v>97281</v>
      </c>
      <c r="F54" s="124">
        <f t="shared" si="4"/>
        <v>0.57781196357826337</v>
      </c>
      <c r="G54" s="37">
        <v>30372</v>
      </c>
      <c r="H54" s="8">
        <v>8</v>
      </c>
      <c r="I54" s="9">
        <v>0</v>
      </c>
      <c r="J54" s="9">
        <v>1</v>
      </c>
      <c r="K54" s="9">
        <v>0</v>
      </c>
      <c r="L54" s="9" t="s">
        <v>29</v>
      </c>
      <c r="M54" s="9">
        <v>17</v>
      </c>
      <c r="N54" s="10">
        <v>1</v>
      </c>
      <c r="O54" s="34">
        <v>0.8</v>
      </c>
      <c r="P54" s="45">
        <v>16</v>
      </c>
      <c r="Q54" s="45"/>
      <c r="R54" s="45">
        <v>14</v>
      </c>
      <c r="S54" s="19" t="s">
        <v>26</v>
      </c>
      <c r="T54" s="45">
        <v>2</v>
      </c>
      <c r="U54" s="37">
        <f t="shared" si="6"/>
        <v>160</v>
      </c>
      <c r="W54" s="85">
        <f t="shared" si="7"/>
        <v>283.90625</v>
      </c>
      <c r="X54" s="86">
        <f t="shared" si="8"/>
        <v>283.96249999999998</v>
      </c>
      <c r="Y54" s="237"/>
      <c r="Z54" s="237"/>
      <c r="AA54" s="237"/>
      <c r="AB54" s="246"/>
      <c r="AC54" s="79">
        <f>ROUND(P54*AA51,0)</f>
        <v>4543</v>
      </c>
      <c r="AD54" s="74">
        <f t="shared" si="9"/>
        <v>0</v>
      </c>
    </row>
    <row r="55" spans="1:30" ht="14.45" customHeight="1" x14ac:dyDescent="0.25">
      <c r="A55" s="248"/>
      <c r="B55" s="250">
        <f>B51+1</f>
        <v>14</v>
      </c>
      <c r="C55" s="39">
        <v>53</v>
      </c>
      <c r="D55" s="39">
        <v>5211</v>
      </c>
      <c r="E55" s="119">
        <f t="shared" si="5"/>
        <v>102492</v>
      </c>
      <c r="F55" s="125">
        <f t="shared" si="4"/>
        <v>0.60876331216849511</v>
      </c>
      <c r="G55" s="40">
        <v>32376</v>
      </c>
      <c r="H55" s="11">
        <v>8</v>
      </c>
      <c r="I55" s="12">
        <v>0</v>
      </c>
      <c r="J55" s="12">
        <v>1</v>
      </c>
      <c r="K55" s="12">
        <v>0</v>
      </c>
      <c r="L55" s="12" t="s">
        <v>29</v>
      </c>
      <c r="M55" s="12">
        <v>16</v>
      </c>
      <c r="N55" s="13">
        <v>1</v>
      </c>
      <c r="O55" s="38">
        <v>0.75</v>
      </c>
      <c r="P55" s="39">
        <v>16</v>
      </c>
      <c r="Q55" s="39"/>
      <c r="R55" s="39">
        <v>14</v>
      </c>
      <c r="S55" s="12" t="s">
        <v>25</v>
      </c>
      <c r="T55" s="39">
        <v>2</v>
      </c>
      <c r="U55" s="40">
        <f t="shared" si="6"/>
        <v>160</v>
      </c>
      <c r="W55" s="87">
        <f t="shared" si="7"/>
        <v>325.65625</v>
      </c>
      <c r="X55" s="88">
        <f t="shared" si="8"/>
        <v>325.71249999999998</v>
      </c>
      <c r="Y55" s="243">
        <f>MAX(W55:W58)</f>
        <v>325.65625</v>
      </c>
      <c r="Z55" s="243">
        <f>MIN(X55:X58)</f>
        <v>325.71249999999998</v>
      </c>
      <c r="AA55" s="243">
        <f>IF((Y55+(Z55-Y55)/2)&lt;Y55,Y55,Y55+(Z55-Y55)/2)</f>
        <v>325.68437499999999</v>
      </c>
      <c r="AB55" s="244">
        <f>ROUND(AA55/AA51,4)</f>
        <v>1.147</v>
      </c>
      <c r="AC55" s="77">
        <f>ROUND(P55*AA55,0)</f>
        <v>5211</v>
      </c>
      <c r="AD55" s="73">
        <f t="shared" si="9"/>
        <v>0</v>
      </c>
    </row>
    <row r="56" spans="1:30" x14ac:dyDescent="0.25">
      <c r="A56" s="248"/>
      <c r="B56" s="251"/>
      <c r="C56" s="33">
        <v>54</v>
      </c>
      <c r="D56" s="33">
        <v>5211</v>
      </c>
      <c r="E56" s="120">
        <f t="shared" si="5"/>
        <v>107703</v>
      </c>
      <c r="F56" s="126">
        <f t="shared" si="4"/>
        <v>0.63971466075872674</v>
      </c>
      <c r="G56" s="42">
        <v>32260</v>
      </c>
      <c r="H56" s="14">
        <v>8</v>
      </c>
      <c r="I56" s="5">
        <v>0</v>
      </c>
      <c r="J56" s="5">
        <v>1</v>
      </c>
      <c r="K56" s="5">
        <v>0</v>
      </c>
      <c r="L56" s="5" t="s">
        <v>29</v>
      </c>
      <c r="M56" s="7">
        <v>35</v>
      </c>
      <c r="N56" s="6">
        <v>1</v>
      </c>
      <c r="O56" s="32">
        <v>0.75</v>
      </c>
      <c r="P56" s="30">
        <v>16</v>
      </c>
      <c r="Q56" s="30"/>
      <c r="R56" s="33">
        <v>14</v>
      </c>
      <c r="S56" s="5" t="s">
        <v>25</v>
      </c>
      <c r="T56" s="30">
        <v>2</v>
      </c>
      <c r="U56" s="31">
        <f t="shared" si="6"/>
        <v>160</v>
      </c>
      <c r="W56" s="83">
        <f t="shared" si="7"/>
        <v>325.65625</v>
      </c>
      <c r="X56" s="84">
        <f t="shared" si="8"/>
        <v>325.71249999999998</v>
      </c>
      <c r="Y56" s="236"/>
      <c r="Z56" s="236"/>
      <c r="AA56" s="236"/>
      <c r="AB56" s="245"/>
      <c r="AC56" s="78">
        <f>ROUND(P56*AA55,0)</f>
        <v>5211</v>
      </c>
      <c r="AD56" s="72">
        <f t="shared" si="9"/>
        <v>0</v>
      </c>
    </row>
    <row r="57" spans="1:30" x14ac:dyDescent="0.25">
      <c r="A57" s="248"/>
      <c r="B57" s="251"/>
      <c r="C57" s="33">
        <v>55</v>
      </c>
      <c r="D57" s="33">
        <v>5211</v>
      </c>
      <c r="E57" s="120">
        <f t="shared" si="5"/>
        <v>112914</v>
      </c>
      <c r="F57" s="126">
        <f t="shared" si="4"/>
        <v>0.67066600934895848</v>
      </c>
      <c r="G57" s="42">
        <v>27024</v>
      </c>
      <c r="H57" s="14">
        <v>8</v>
      </c>
      <c r="I57" s="5">
        <v>0</v>
      </c>
      <c r="J57" s="5">
        <v>0</v>
      </c>
      <c r="K57" s="5">
        <v>1</v>
      </c>
      <c r="L57" s="5" t="s">
        <v>29</v>
      </c>
      <c r="M57" s="7">
        <v>27</v>
      </c>
      <c r="N57" s="6">
        <v>1</v>
      </c>
      <c r="O57" s="32">
        <v>0.8</v>
      </c>
      <c r="P57" s="49">
        <v>16</v>
      </c>
      <c r="Q57" s="49"/>
      <c r="R57" s="49">
        <v>16</v>
      </c>
      <c r="S57" s="50">
        <v>0</v>
      </c>
      <c r="T57" s="49">
        <v>2</v>
      </c>
      <c r="U57" s="31">
        <f t="shared" si="6"/>
        <v>160</v>
      </c>
      <c r="W57" s="83">
        <f t="shared" si="7"/>
        <v>325.65625</v>
      </c>
      <c r="X57" s="84">
        <f t="shared" si="8"/>
        <v>325.71249999999998</v>
      </c>
      <c r="Y57" s="236"/>
      <c r="Z57" s="236"/>
      <c r="AA57" s="236"/>
      <c r="AB57" s="245"/>
      <c r="AC57" s="78">
        <f>ROUND(P57*AA55,0)</f>
        <v>5211</v>
      </c>
      <c r="AD57" s="72">
        <f t="shared" si="9"/>
        <v>0</v>
      </c>
    </row>
    <row r="58" spans="1:30" x14ac:dyDescent="0.25">
      <c r="A58" s="248"/>
      <c r="B58" s="252"/>
      <c r="C58" s="36">
        <v>56</v>
      </c>
      <c r="D58" s="36">
        <v>5211</v>
      </c>
      <c r="E58" s="118">
        <f t="shared" si="5"/>
        <v>118125</v>
      </c>
      <c r="F58" s="124">
        <f t="shared" si="4"/>
        <v>0.70161735793919022</v>
      </c>
      <c r="G58" s="37">
        <v>22896</v>
      </c>
      <c r="H58" s="8">
        <v>8</v>
      </c>
      <c r="I58" s="9">
        <v>0</v>
      </c>
      <c r="J58" s="9">
        <v>0</v>
      </c>
      <c r="K58" s="9">
        <v>1</v>
      </c>
      <c r="L58" s="9" t="s">
        <v>29</v>
      </c>
      <c r="M58" s="9">
        <v>25</v>
      </c>
      <c r="N58" s="10">
        <v>0</v>
      </c>
      <c r="O58" s="111">
        <v>0.85</v>
      </c>
      <c r="P58" s="36">
        <v>16</v>
      </c>
      <c r="Q58" s="35"/>
      <c r="R58" s="35"/>
      <c r="S58" s="17"/>
      <c r="T58" s="36">
        <v>2</v>
      </c>
      <c r="U58" s="37">
        <f t="shared" si="6"/>
        <v>160</v>
      </c>
      <c r="W58" s="85">
        <f t="shared" si="7"/>
        <v>325.65625</v>
      </c>
      <c r="X58" s="86">
        <f t="shared" si="8"/>
        <v>325.71249999999998</v>
      </c>
      <c r="Y58" s="237"/>
      <c r="Z58" s="237"/>
      <c r="AA58" s="237"/>
      <c r="AB58" s="246"/>
      <c r="AC58" s="79">
        <f>ROUND(P58*AA55,0)</f>
        <v>5211</v>
      </c>
      <c r="AD58" s="74">
        <f t="shared" si="9"/>
        <v>0</v>
      </c>
    </row>
    <row r="59" spans="1:30" ht="14.45" customHeight="1" x14ac:dyDescent="0.25">
      <c r="A59" s="248"/>
      <c r="B59" s="250">
        <f>B55+1</f>
        <v>15</v>
      </c>
      <c r="C59" s="39">
        <v>57</v>
      </c>
      <c r="D59" s="39">
        <v>5879</v>
      </c>
      <c r="E59" s="119">
        <f t="shared" si="5"/>
        <v>124004</v>
      </c>
      <c r="F59" s="125">
        <f t="shared" si="4"/>
        <v>0.73653637124987381</v>
      </c>
      <c r="G59" s="40">
        <v>14952</v>
      </c>
      <c r="H59" s="11">
        <v>8</v>
      </c>
      <c r="I59" s="12">
        <v>0</v>
      </c>
      <c r="J59" s="12">
        <v>0</v>
      </c>
      <c r="K59" s="12">
        <v>1</v>
      </c>
      <c r="L59" s="12" t="s">
        <v>29</v>
      </c>
      <c r="M59" s="12">
        <v>42</v>
      </c>
      <c r="N59" s="13">
        <v>3</v>
      </c>
      <c r="O59" s="38">
        <v>0.8</v>
      </c>
      <c r="P59" s="39">
        <v>16</v>
      </c>
      <c r="Q59" s="39"/>
      <c r="R59" s="39">
        <v>16</v>
      </c>
      <c r="S59" s="12">
        <v>0</v>
      </c>
      <c r="T59" s="39">
        <v>2</v>
      </c>
      <c r="U59" s="40">
        <f t="shared" si="6"/>
        <v>160</v>
      </c>
      <c r="W59" s="87">
        <f t="shared" si="7"/>
        <v>367.40625</v>
      </c>
      <c r="X59" s="88">
        <f t="shared" si="8"/>
        <v>367.46249999999998</v>
      </c>
      <c r="Y59" s="243">
        <f>MAX(W59:W62)</f>
        <v>367.40625</v>
      </c>
      <c r="Z59" s="243">
        <f>MIN(X59:X62)</f>
        <v>367.46249999999998</v>
      </c>
      <c r="AA59" s="243">
        <f>IF((Y59+(Z59-Y59)/2)&lt;Y59,Y59,Y59+(Z59-Y59)/2)</f>
        <v>367.43437499999999</v>
      </c>
      <c r="AB59" s="244">
        <f>ROUND(AA59/AA55,4)</f>
        <v>1.1282000000000001</v>
      </c>
      <c r="AC59" s="77">
        <f>ROUND(P59*AA59,0)</f>
        <v>5879</v>
      </c>
      <c r="AD59" s="73">
        <f t="shared" si="9"/>
        <v>0</v>
      </c>
    </row>
    <row r="60" spans="1:30" x14ac:dyDescent="0.25">
      <c r="A60" s="248"/>
      <c r="B60" s="251"/>
      <c r="C60" s="33">
        <v>58</v>
      </c>
      <c r="D60" s="33">
        <v>5879</v>
      </c>
      <c r="E60" s="120">
        <f t="shared" si="5"/>
        <v>129883</v>
      </c>
      <c r="F60" s="126">
        <f t="shared" si="4"/>
        <v>0.7714553845605574</v>
      </c>
      <c r="G60" s="42">
        <v>25504</v>
      </c>
      <c r="H60" s="14">
        <v>8</v>
      </c>
      <c r="I60" s="7">
        <v>0</v>
      </c>
      <c r="J60" s="7">
        <v>1</v>
      </c>
      <c r="K60" s="7">
        <v>0</v>
      </c>
      <c r="L60" s="7" t="s">
        <v>29</v>
      </c>
      <c r="M60" s="7">
        <v>60</v>
      </c>
      <c r="N60" s="15">
        <v>5</v>
      </c>
      <c r="O60" s="32">
        <v>0.85</v>
      </c>
      <c r="P60" s="33">
        <v>16</v>
      </c>
      <c r="Q60" s="33"/>
      <c r="R60" s="33">
        <v>16</v>
      </c>
      <c r="S60" s="7">
        <v>0</v>
      </c>
      <c r="T60" s="33">
        <v>2</v>
      </c>
      <c r="U60" s="31">
        <f t="shared" si="6"/>
        <v>160</v>
      </c>
      <c r="W60" s="83">
        <f t="shared" si="7"/>
        <v>367.40625</v>
      </c>
      <c r="X60" s="84">
        <f t="shared" si="8"/>
        <v>367.46249999999998</v>
      </c>
      <c r="Y60" s="236"/>
      <c r="Z60" s="236"/>
      <c r="AA60" s="236"/>
      <c r="AB60" s="245"/>
      <c r="AC60" s="78">
        <f>ROUND(P60*AA59,0)</f>
        <v>5879</v>
      </c>
      <c r="AD60" s="72">
        <f t="shared" si="9"/>
        <v>0</v>
      </c>
    </row>
    <row r="61" spans="1:30" x14ac:dyDescent="0.25">
      <c r="A61" s="248"/>
      <c r="B61" s="251"/>
      <c r="C61" s="33">
        <v>59</v>
      </c>
      <c r="D61" s="33">
        <v>5879</v>
      </c>
      <c r="E61" s="120">
        <f t="shared" si="5"/>
        <v>135762</v>
      </c>
      <c r="F61" s="126">
        <f t="shared" si="4"/>
        <v>0.80637439787124099</v>
      </c>
      <c r="G61" s="51"/>
      <c r="H61" s="14">
        <v>8</v>
      </c>
      <c r="I61" s="7">
        <v>0</v>
      </c>
      <c r="J61" s="7">
        <v>1</v>
      </c>
      <c r="K61" s="7">
        <v>0</v>
      </c>
      <c r="L61" s="7" t="s">
        <v>34</v>
      </c>
      <c r="M61" s="7">
        <v>28</v>
      </c>
      <c r="N61" s="15">
        <v>1</v>
      </c>
      <c r="O61" s="32">
        <v>0.85</v>
      </c>
      <c r="P61" s="33">
        <v>16</v>
      </c>
      <c r="Q61" s="33"/>
      <c r="R61" s="33">
        <v>16</v>
      </c>
      <c r="S61" s="7">
        <v>0</v>
      </c>
      <c r="T61" s="33">
        <v>2</v>
      </c>
      <c r="U61" s="42">
        <f t="shared" si="6"/>
        <v>160</v>
      </c>
      <c r="W61" s="83">
        <f t="shared" si="7"/>
        <v>367.40625</v>
      </c>
      <c r="X61" s="84">
        <f t="shared" si="8"/>
        <v>367.46249999999998</v>
      </c>
      <c r="Y61" s="236"/>
      <c r="Z61" s="236"/>
      <c r="AA61" s="236"/>
      <c r="AB61" s="245"/>
      <c r="AC61" s="78">
        <f>ROUND(P61*AA59,0)</f>
        <v>5879</v>
      </c>
      <c r="AD61" s="72">
        <f t="shared" si="9"/>
        <v>0</v>
      </c>
    </row>
    <row r="62" spans="1:30" x14ac:dyDescent="0.25">
      <c r="A62" s="248"/>
      <c r="B62" s="252"/>
      <c r="C62" s="36">
        <v>60</v>
      </c>
      <c r="D62" s="36">
        <v>5879</v>
      </c>
      <c r="E62" s="118">
        <f t="shared" si="5"/>
        <v>141641</v>
      </c>
      <c r="F62" s="124">
        <f t="shared" si="4"/>
        <v>0.84129341118192458</v>
      </c>
      <c r="G62" s="37">
        <v>36384</v>
      </c>
      <c r="H62" s="8">
        <v>8</v>
      </c>
      <c r="I62" s="9">
        <v>0</v>
      </c>
      <c r="J62" s="9">
        <v>0</v>
      </c>
      <c r="K62" s="9">
        <v>1</v>
      </c>
      <c r="L62" s="9" t="s">
        <v>29</v>
      </c>
      <c r="M62" s="9">
        <v>25</v>
      </c>
      <c r="N62" s="10">
        <v>2</v>
      </c>
      <c r="O62" s="34">
        <v>1</v>
      </c>
      <c r="P62" s="36">
        <v>16</v>
      </c>
      <c r="Q62" s="45"/>
      <c r="R62" s="45">
        <v>15</v>
      </c>
      <c r="S62" s="19" t="s">
        <v>35</v>
      </c>
      <c r="T62" s="36">
        <v>2</v>
      </c>
      <c r="U62" s="37">
        <f t="shared" si="6"/>
        <v>160</v>
      </c>
      <c r="W62" s="85">
        <f t="shared" si="7"/>
        <v>367.40625</v>
      </c>
      <c r="X62" s="86">
        <f t="shared" si="8"/>
        <v>367.46249999999998</v>
      </c>
      <c r="Y62" s="237"/>
      <c r="Z62" s="237"/>
      <c r="AA62" s="237"/>
      <c r="AB62" s="246"/>
      <c r="AC62" s="79">
        <f>ROUND(P62*AA59,0)</f>
        <v>5879</v>
      </c>
      <c r="AD62" s="74">
        <f t="shared" si="9"/>
        <v>0</v>
      </c>
    </row>
    <row r="63" spans="1:30" ht="14.45" customHeight="1" x14ac:dyDescent="0.25">
      <c r="A63" s="248"/>
      <c r="B63" s="250">
        <f>B59+1</f>
        <v>16</v>
      </c>
      <c r="C63" s="39">
        <v>61</v>
      </c>
      <c r="D63" s="39">
        <v>6680</v>
      </c>
      <c r="E63" s="119">
        <f t="shared" si="5"/>
        <v>148321</v>
      </c>
      <c r="F63" s="125">
        <f t="shared" si="4"/>
        <v>0.88097005838644338</v>
      </c>
      <c r="G63" s="40">
        <v>32004</v>
      </c>
      <c r="H63" s="11">
        <v>8</v>
      </c>
      <c r="I63" s="12">
        <v>0</v>
      </c>
      <c r="J63" s="12">
        <v>1</v>
      </c>
      <c r="K63" s="12">
        <v>0</v>
      </c>
      <c r="L63" s="12" t="s">
        <v>29</v>
      </c>
      <c r="M63" s="12">
        <v>28</v>
      </c>
      <c r="N63" s="13">
        <v>2</v>
      </c>
      <c r="O63" s="38">
        <v>0.85</v>
      </c>
      <c r="P63" s="39">
        <v>16</v>
      </c>
      <c r="Q63" s="39"/>
      <c r="R63" s="39">
        <v>16</v>
      </c>
      <c r="S63" s="12">
        <v>0</v>
      </c>
      <c r="T63" s="39">
        <v>2</v>
      </c>
      <c r="U63" s="40">
        <f t="shared" si="6"/>
        <v>160</v>
      </c>
      <c r="W63" s="87">
        <f t="shared" si="7"/>
        <v>417.46875</v>
      </c>
      <c r="X63" s="88">
        <f t="shared" si="8"/>
        <v>417.52499999999998</v>
      </c>
      <c r="Y63" s="243">
        <f>MAX(W63:W66)</f>
        <v>417.46875</v>
      </c>
      <c r="Z63" s="243">
        <f>MIN(X63:X66)</f>
        <v>417.52499999999998</v>
      </c>
      <c r="AA63" s="243">
        <f>IF((Y63+(Z63-Y63)/2)&lt;Y63,Y63,Y63+(Z63-Y63)/2)</f>
        <v>417.49687499999999</v>
      </c>
      <c r="AB63" s="244">
        <f>ROUND(AA63/AA59,4)</f>
        <v>1.1362000000000001</v>
      </c>
      <c r="AC63" s="77">
        <f>ROUND(P63*AA63,0)</f>
        <v>6680</v>
      </c>
      <c r="AD63" s="73">
        <f t="shared" si="9"/>
        <v>0</v>
      </c>
    </row>
    <row r="64" spans="1:30" x14ac:dyDescent="0.25">
      <c r="A64" s="248"/>
      <c r="B64" s="251"/>
      <c r="C64" s="33">
        <v>62</v>
      </c>
      <c r="D64" s="33">
        <v>6680</v>
      </c>
      <c r="E64" s="120">
        <f t="shared" si="5"/>
        <v>155001</v>
      </c>
      <c r="F64" s="126">
        <f t="shared" si="4"/>
        <v>0.92064670559096229</v>
      </c>
      <c r="G64" s="42">
        <v>32112</v>
      </c>
      <c r="H64" s="14">
        <v>8</v>
      </c>
      <c r="I64" s="5">
        <v>0</v>
      </c>
      <c r="J64" s="5">
        <v>0</v>
      </c>
      <c r="K64" s="5">
        <v>1</v>
      </c>
      <c r="L64" s="5" t="s">
        <v>29</v>
      </c>
      <c r="M64" s="7">
        <v>19</v>
      </c>
      <c r="N64" s="6">
        <v>0</v>
      </c>
      <c r="O64" s="32">
        <v>0.95</v>
      </c>
      <c r="P64" s="33">
        <v>16</v>
      </c>
      <c r="Q64" s="33"/>
      <c r="R64" s="33">
        <v>16</v>
      </c>
      <c r="S64" s="7">
        <v>0</v>
      </c>
      <c r="T64" s="33">
        <v>2</v>
      </c>
      <c r="U64" s="31">
        <f t="shared" si="6"/>
        <v>160</v>
      </c>
      <c r="W64" s="83">
        <f t="shared" si="7"/>
        <v>417.46875</v>
      </c>
      <c r="X64" s="84">
        <f t="shared" si="8"/>
        <v>417.52499999999998</v>
      </c>
      <c r="Y64" s="236"/>
      <c r="Z64" s="236"/>
      <c r="AA64" s="236"/>
      <c r="AB64" s="245"/>
      <c r="AC64" s="78">
        <f>ROUND(P64*AA63,0)</f>
        <v>6680</v>
      </c>
      <c r="AD64" s="72">
        <f t="shared" si="9"/>
        <v>0</v>
      </c>
    </row>
    <row r="65" spans="1:30" x14ac:dyDescent="0.25">
      <c r="A65" s="248"/>
      <c r="B65" s="251"/>
      <c r="C65" s="33">
        <v>63</v>
      </c>
      <c r="D65" s="33">
        <v>6680</v>
      </c>
      <c r="E65" s="120">
        <f t="shared" si="5"/>
        <v>161681</v>
      </c>
      <c r="F65" s="126">
        <f t="shared" si="4"/>
        <v>0.96032335279548109</v>
      </c>
      <c r="G65" s="42">
        <v>37032</v>
      </c>
      <c r="H65" s="14">
        <v>8</v>
      </c>
      <c r="I65" s="5">
        <v>0</v>
      </c>
      <c r="J65" s="5">
        <v>0</v>
      </c>
      <c r="K65" s="5">
        <v>1</v>
      </c>
      <c r="L65" s="5" t="s">
        <v>29</v>
      </c>
      <c r="M65" s="7">
        <v>28</v>
      </c>
      <c r="N65" s="6">
        <v>1</v>
      </c>
      <c r="O65" s="32">
        <v>0.95</v>
      </c>
      <c r="P65" s="33">
        <v>16</v>
      </c>
      <c r="Q65" s="48"/>
      <c r="R65" s="48"/>
      <c r="S65" s="16"/>
      <c r="T65" s="33">
        <v>2</v>
      </c>
      <c r="U65" s="31">
        <f t="shared" si="6"/>
        <v>160</v>
      </c>
      <c r="W65" s="83">
        <f t="shared" si="7"/>
        <v>417.46875</v>
      </c>
      <c r="X65" s="84">
        <f t="shared" si="8"/>
        <v>417.52499999999998</v>
      </c>
      <c r="Y65" s="236"/>
      <c r="Z65" s="236"/>
      <c r="AA65" s="236"/>
      <c r="AB65" s="245"/>
      <c r="AC65" s="78">
        <f>ROUND(P65*AA63,0)</f>
        <v>6680</v>
      </c>
      <c r="AD65" s="72">
        <f t="shared" si="9"/>
        <v>0</v>
      </c>
    </row>
    <row r="66" spans="1:30" ht="15.75" thickBot="1" x14ac:dyDescent="0.3">
      <c r="A66" s="257"/>
      <c r="B66" s="258"/>
      <c r="C66" s="53">
        <v>64</v>
      </c>
      <c r="D66" s="53">
        <v>6680</v>
      </c>
      <c r="E66" s="122">
        <f t="shared" si="5"/>
        <v>168361</v>
      </c>
      <c r="F66" s="128">
        <f t="shared" si="4"/>
        <v>1</v>
      </c>
      <c r="G66" s="56">
        <v>28152</v>
      </c>
      <c r="H66" s="24">
        <v>8</v>
      </c>
      <c r="I66" s="25">
        <v>0</v>
      </c>
      <c r="J66" s="25">
        <v>0</v>
      </c>
      <c r="K66" s="25">
        <v>1</v>
      </c>
      <c r="L66" s="25" t="s">
        <v>29</v>
      </c>
      <c r="M66" s="25">
        <v>27</v>
      </c>
      <c r="N66" s="26">
        <v>1</v>
      </c>
      <c r="O66" s="52">
        <v>1</v>
      </c>
      <c r="P66" s="53">
        <v>16</v>
      </c>
      <c r="Q66" s="54"/>
      <c r="R66" s="54"/>
      <c r="S66" s="55"/>
      <c r="T66" s="53">
        <v>2</v>
      </c>
      <c r="U66" s="56">
        <f t="shared" si="6"/>
        <v>160</v>
      </c>
      <c r="W66" s="89">
        <f t="shared" si="7"/>
        <v>417.46875</v>
      </c>
      <c r="X66" s="90">
        <f t="shared" si="8"/>
        <v>417.52499999999998</v>
      </c>
      <c r="Y66" s="259"/>
      <c r="Z66" s="259"/>
      <c r="AA66" s="259"/>
      <c r="AB66" s="261"/>
      <c r="AC66" s="80">
        <f>ROUND(P66*AA63,0)</f>
        <v>6680</v>
      </c>
      <c r="AD66" s="75">
        <f t="shared" si="9"/>
        <v>0</v>
      </c>
    </row>
    <row r="68" spans="1:30" x14ac:dyDescent="0.25">
      <c r="C68" t="s">
        <v>13</v>
      </c>
      <c r="D68" t="s">
        <v>52</v>
      </c>
    </row>
    <row r="69" spans="1:30" x14ac:dyDescent="0.25">
      <c r="B69" t="s">
        <v>48</v>
      </c>
      <c r="C69">
        <f>SUM(D3:D18)</f>
        <v>10853</v>
      </c>
      <c r="D69" s="112">
        <f>C69/$C$73</f>
        <v>6.4462672471653173E-2</v>
      </c>
      <c r="E69" s="112"/>
      <c r="F69" s="112"/>
    </row>
    <row r="70" spans="1:30" x14ac:dyDescent="0.25">
      <c r="B70" t="s">
        <v>49</v>
      </c>
      <c r="C70">
        <f>SUM(D19:D34)</f>
        <v>21049</v>
      </c>
      <c r="D70" s="112">
        <f>C70/$C$73</f>
        <v>0.12502301601914934</v>
      </c>
      <c r="E70" s="112"/>
      <c r="F70" s="112"/>
    </row>
    <row r="71" spans="1:30" x14ac:dyDescent="0.25">
      <c r="B71" t="s">
        <v>50</v>
      </c>
      <c r="C71">
        <f>SUM(D35:D50)</f>
        <v>47207</v>
      </c>
      <c r="D71" s="112">
        <f>C71/$C$73</f>
        <v>0.28039153960834162</v>
      </c>
      <c r="E71" s="112"/>
      <c r="F71" s="112"/>
    </row>
    <row r="72" spans="1:30" x14ac:dyDescent="0.25">
      <c r="B72" t="s">
        <v>51</v>
      </c>
      <c r="C72">
        <f>SUM(D51:D66)</f>
        <v>89252</v>
      </c>
      <c r="D72" s="112">
        <f>C72/$C$73</f>
        <v>0.53012277190085588</v>
      </c>
      <c r="E72" s="112"/>
      <c r="F72" s="112"/>
    </row>
    <row r="73" spans="1:30" x14ac:dyDescent="0.25">
      <c r="B73" t="s">
        <v>17</v>
      </c>
      <c r="C73">
        <f>SUM(C69:C72)</f>
        <v>168361</v>
      </c>
      <c r="D73" s="112">
        <f>C73/$C$73</f>
        <v>1</v>
      </c>
      <c r="E73" s="112"/>
      <c r="F73" s="112"/>
    </row>
    <row r="76" spans="1:30" ht="15.75" thickBot="1" x14ac:dyDescent="0.3"/>
    <row r="77" spans="1:30" ht="28.15" customHeight="1" x14ac:dyDescent="0.25">
      <c r="D77" t="s">
        <v>10</v>
      </c>
      <c r="H77" s="262" t="s">
        <v>32</v>
      </c>
      <c r="I77" s="263"/>
      <c r="J77" s="264"/>
      <c r="M77" s="265" t="s">
        <v>16</v>
      </c>
      <c r="N77" s="265"/>
    </row>
    <row r="78" spans="1:30" ht="45" x14ac:dyDescent="0.25">
      <c r="D78" s="63" t="s">
        <v>11</v>
      </c>
      <c r="E78" s="63"/>
      <c r="F78" s="63"/>
      <c r="G78" s="63" t="s">
        <v>13</v>
      </c>
      <c r="H78" s="63" t="s">
        <v>12</v>
      </c>
      <c r="I78" s="63" t="s">
        <v>31</v>
      </c>
      <c r="J78" s="64" t="s">
        <v>17</v>
      </c>
      <c r="K78" s="64"/>
      <c r="L78" s="65" t="s">
        <v>33</v>
      </c>
      <c r="M78" s="63" t="s">
        <v>8</v>
      </c>
      <c r="N78" s="64" t="s">
        <v>9</v>
      </c>
    </row>
    <row r="79" spans="1:30" x14ac:dyDescent="0.25">
      <c r="D79" s="58">
        <v>16</v>
      </c>
      <c r="E79" s="58"/>
      <c r="F79" s="58"/>
      <c r="G79" s="58">
        <v>259</v>
      </c>
      <c r="H79" s="58">
        <v>15</v>
      </c>
      <c r="I79" s="58">
        <v>5</v>
      </c>
      <c r="J79" s="59">
        <f>H79*10+I79</f>
        <v>155</v>
      </c>
      <c r="K79" s="59" t="s">
        <v>15</v>
      </c>
      <c r="L79" s="59">
        <v>10</v>
      </c>
      <c r="M79" s="58">
        <f>(G79-0.5)/J79</f>
        <v>1.667741935483871</v>
      </c>
      <c r="N79" s="113">
        <f>(G79+0.4)/J79</f>
        <v>1.673548387096774</v>
      </c>
    </row>
    <row r="80" spans="1:30" x14ac:dyDescent="0.25">
      <c r="D80" s="58">
        <v>16</v>
      </c>
      <c r="E80" s="58"/>
      <c r="F80" s="58"/>
      <c r="G80" s="58">
        <v>17</v>
      </c>
      <c r="H80" s="58">
        <v>1</v>
      </c>
      <c r="I80" s="58">
        <v>0</v>
      </c>
      <c r="J80" s="59">
        <f>H80*10+I80</f>
        <v>10</v>
      </c>
      <c r="K80" s="59" t="s">
        <v>14</v>
      </c>
      <c r="L80" s="59">
        <v>0</v>
      </c>
      <c r="M80" s="58">
        <f>(G80-0.5)/J80</f>
        <v>1.65</v>
      </c>
      <c r="N80" s="59">
        <f>(G80+0.4)/J80</f>
        <v>1.7399999999999998</v>
      </c>
    </row>
    <row r="81" spans="4:27" x14ac:dyDescent="0.25">
      <c r="D81" s="58">
        <v>16</v>
      </c>
      <c r="E81" s="58"/>
      <c r="F81" s="58"/>
      <c r="G81" s="58">
        <v>34</v>
      </c>
      <c r="H81" s="58">
        <v>2</v>
      </c>
      <c r="I81" s="58">
        <v>0</v>
      </c>
      <c r="J81" s="59">
        <f>H81*10+I81</f>
        <v>20</v>
      </c>
      <c r="K81" s="59" t="s">
        <v>14</v>
      </c>
      <c r="L81" s="59">
        <v>0</v>
      </c>
      <c r="M81" s="114">
        <f>(G81-0.5)/J81</f>
        <v>1.675</v>
      </c>
      <c r="N81" s="59">
        <f>(G81+0.4)/J81</f>
        <v>1.72</v>
      </c>
    </row>
    <row r="82" spans="4:27" x14ac:dyDescent="0.25">
      <c r="D82" s="58">
        <v>16</v>
      </c>
      <c r="E82" s="58"/>
      <c r="F82" s="58"/>
      <c r="G82" s="58">
        <v>17</v>
      </c>
      <c r="H82" s="58">
        <v>1</v>
      </c>
      <c r="I82" s="58">
        <v>0</v>
      </c>
      <c r="J82" s="59">
        <f>H82*10+I82</f>
        <v>10</v>
      </c>
      <c r="K82" s="59" t="s">
        <v>14</v>
      </c>
      <c r="L82" s="59">
        <v>2</v>
      </c>
      <c r="M82" s="58">
        <f>(G82-0.5)/J82</f>
        <v>1.65</v>
      </c>
      <c r="N82" s="59">
        <f>(G82+0.4)/J82</f>
        <v>1.7399999999999998</v>
      </c>
    </row>
    <row r="90" spans="4:27" x14ac:dyDescent="0.25">
      <c r="H90"/>
      <c r="I90"/>
      <c r="J90"/>
      <c r="K90"/>
      <c r="L90"/>
      <c r="M90"/>
      <c r="N90"/>
      <c r="S90"/>
      <c r="AA90"/>
    </row>
  </sheetData>
  <mergeCells count="90">
    <mergeCell ref="O1:U1"/>
    <mergeCell ref="H1:N1"/>
    <mergeCell ref="H77:J77"/>
    <mergeCell ref="M77:N77"/>
    <mergeCell ref="Y3:Y6"/>
    <mergeCell ref="Y11:Y14"/>
    <mergeCell ref="Y19:Y22"/>
    <mergeCell ref="Y27:Y30"/>
    <mergeCell ref="Y35:Y38"/>
    <mergeCell ref="Y43:Y46"/>
    <mergeCell ref="Y59:Y62"/>
    <mergeCell ref="W1:AB1"/>
    <mergeCell ref="Y51:Y54"/>
    <mergeCell ref="Z51:Z54"/>
    <mergeCell ref="AA51:AA54"/>
    <mergeCell ref="Y55:Y58"/>
    <mergeCell ref="Z3:Z6"/>
    <mergeCell ref="AA3:AA6"/>
    <mergeCell ref="Y7:Y10"/>
    <mergeCell ref="Z7:Z10"/>
    <mergeCell ref="AA7:AA10"/>
    <mergeCell ref="Z11:Z14"/>
    <mergeCell ref="AA11:AA14"/>
    <mergeCell ref="Y15:Y18"/>
    <mergeCell ref="Z15:Z18"/>
    <mergeCell ref="AA15:AA18"/>
    <mergeCell ref="Z19:Z22"/>
    <mergeCell ref="AA19:AA22"/>
    <mergeCell ref="Y23:Y26"/>
    <mergeCell ref="Z23:Z26"/>
    <mergeCell ref="AA23:AA26"/>
    <mergeCell ref="Z27:Z30"/>
    <mergeCell ref="AA27:AA30"/>
    <mergeCell ref="Y31:Y34"/>
    <mergeCell ref="Z31:Z34"/>
    <mergeCell ref="AA31:AA34"/>
    <mergeCell ref="Z35:Z38"/>
    <mergeCell ref="AA35:AA38"/>
    <mergeCell ref="Y39:Y42"/>
    <mergeCell ref="Z39:Z42"/>
    <mergeCell ref="AA39:AA42"/>
    <mergeCell ref="Z43:Z46"/>
    <mergeCell ref="AA43:AA46"/>
    <mergeCell ref="Y47:Y50"/>
    <mergeCell ref="Z47:Z50"/>
    <mergeCell ref="AA47:AA50"/>
    <mergeCell ref="Z59:Z62"/>
    <mergeCell ref="AA59:AA62"/>
    <mergeCell ref="Y63:Y66"/>
    <mergeCell ref="Z63:Z66"/>
    <mergeCell ref="AA63:AA66"/>
    <mergeCell ref="AB59:AB62"/>
    <mergeCell ref="AB63:AB66"/>
    <mergeCell ref="AB27:AB30"/>
    <mergeCell ref="AB31:AB34"/>
    <mergeCell ref="AB35:AB38"/>
    <mergeCell ref="AB39:AB42"/>
    <mergeCell ref="AB43:AB46"/>
    <mergeCell ref="AC1:AD1"/>
    <mergeCell ref="AB47:AB50"/>
    <mergeCell ref="AB51:AB54"/>
    <mergeCell ref="AB55:AB58"/>
    <mergeCell ref="AB7:AB10"/>
    <mergeCell ref="AB11:AB14"/>
    <mergeCell ref="AB15:AB18"/>
    <mergeCell ref="AB19:AB22"/>
    <mergeCell ref="AB23:AB26"/>
    <mergeCell ref="AB3:AB6"/>
    <mergeCell ref="Z55:Z58"/>
    <mergeCell ref="AA55:AA58"/>
    <mergeCell ref="A3:A18"/>
    <mergeCell ref="B3:B6"/>
    <mergeCell ref="B7:B10"/>
    <mergeCell ref="B11:B14"/>
    <mergeCell ref="B15:B18"/>
    <mergeCell ref="A51:A66"/>
    <mergeCell ref="B51:B54"/>
    <mergeCell ref="B55:B58"/>
    <mergeCell ref="B59:B62"/>
    <mergeCell ref="B63:B66"/>
    <mergeCell ref="A35:A50"/>
    <mergeCell ref="B35:B38"/>
    <mergeCell ref="B39:B42"/>
    <mergeCell ref="B43:B46"/>
    <mergeCell ref="B47:B50"/>
    <mergeCell ref="A19:A34"/>
    <mergeCell ref="B19:B22"/>
    <mergeCell ref="B23:B26"/>
    <mergeCell ref="B27:B30"/>
    <mergeCell ref="B31:B34"/>
  </mergeCell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6:E23"/>
  <sheetViews>
    <sheetView topLeftCell="A13" zoomScale="55" zoomScaleNormal="55" workbookViewId="0">
      <selection activeCell="AE72" sqref="AE72"/>
    </sheetView>
  </sheetViews>
  <sheetFormatPr defaultRowHeight="15" x14ac:dyDescent="0.25"/>
  <cols>
    <col min="2" max="3" width="8.85546875" style="3"/>
    <col min="4" max="4" width="13.7109375" style="3" customWidth="1"/>
    <col min="5" max="5" width="17.140625" style="3" bestFit="1" customWidth="1"/>
  </cols>
  <sheetData>
    <row r="6" spans="2:5" ht="15.75" thickBot="1" x14ac:dyDescent="0.3">
      <c r="B6" s="268" t="s">
        <v>47</v>
      </c>
      <c r="C6" s="268"/>
      <c r="D6" s="268"/>
      <c r="E6" s="268"/>
    </row>
    <row r="7" spans="2:5" ht="45.75" thickBot="1" x14ac:dyDescent="0.3">
      <c r="B7" s="109" t="s">
        <v>42</v>
      </c>
      <c r="C7" s="110" t="s">
        <v>43</v>
      </c>
      <c r="D7" s="106" t="s">
        <v>44</v>
      </c>
      <c r="E7" s="107" t="s">
        <v>45</v>
      </c>
    </row>
    <row r="8" spans="2:5" x14ac:dyDescent="0.25">
      <c r="B8" s="249">
        <v>1</v>
      </c>
      <c r="C8" s="9">
        <v>1</v>
      </c>
      <c r="D8" s="104">
        <f ca="1">OFFSET('PE Fight'!$AA$3,(ROW()-ROW($C$8))*4,0)</f>
        <v>83.55</v>
      </c>
      <c r="E8" s="105" t="s">
        <v>46</v>
      </c>
    </row>
    <row r="9" spans="2:5" x14ac:dyDescent="0.25">
      <c r="B9" s="266"/>
      <c r="C9" s="59">
        <v>2</v>
      </c>
      <c r="D9" s="100">
        <f ca="1">OFFSET('PE Fight'!$AA$3,(ROW()-ROW($C$8))*4,0)</f>
        <v>87.75</v>
      </c>
      <c r="E9" s="101">
        <f ca="1">OFFSET('PE Fight'!$AA$3,(ROW()-ROW($C$8))*4,1)</f>
        <v>1.0503</v>
      </c>
    </row>
    <row r="10" spans="2:5" x14ac:dyDescent="0.25">
      <c r="B10" s="266"/>
      <c r="C10" s="59">
        <v>3</v>
      </c>
      <c r="D10" s="100">
        <f ca="1">OFFSET('PE Fight'!$AA$3,(ROW()-ROW($C$8))*4,0)</f>
        <v>91.888961038961043</v>
      </c>
      <c r="E10" s="101">
        <f ca="1">OFFSET('PE Fight'!$AA$3,(ROW()-ROW($C$8))*4,1)</f>
        <v>1.0471999999999999</v>
      </c>
    </row>
    <row r="11" spans="2:5" x14ac:dyDescent="0.25">
      <c r="B11" s="266"/>
      <c r="C11" s="59">
        <v>4</v>
      </c>
      <c r="D11" s="100">
        <f ca="1">OFFSET('PE Fight'!$AA$3,(ROW()-ROW($C$8))*4,0)</f>
        <v>100.24583333333334</v>
      </c>
      <c r="E11" s="101">
        <f ca="1">OFFSET('PE Fight'!$AA$3,(ROW()-ROW($C$8))*4,1)</f>
        <v>1.0909</v>
      </c>
    </row>
    <row r="12" spans="2:5" x14ac:dyDescent="0.25">
      <c r="B12" s="266">
        <f>B8+1</f>
        <v>2</v>
      </c>
      <c r="C12" s="59">
        <v>5</v>
      </c>
      <c r="D12" s="100">
        <f ca="1">OFFSET('PE Fight'!$AA$3,(ROW()-ROW($C$8))*4,0)</f>
        <v>108.61153846153846</v>
      </c>
      <c r="E12" s="101">
        <f ca="1">OFFSET('PE Fight'!$AA$3,(ROW()-ROW($C$8))*4,1)</f>
        <v>1.0834999999999999</v>
      </c>
    </row>
    <row r="13" spans="2:5" x14ac:dyDescent="0.25">
      <c r="B13" s="266"/>
      <c r="C13" s="59">
        <v>6</v>
      </c>
      <c r="D13" s="100">
        <f ca="1">OFFSET('PE Fight'!$AA$3,(ROW()-ROW($C$8))*4,0)</f>
        <v>121.13928571428572</v>
      </c>
      <c r="E13" s="101">
        <f ca="1">OFFSET('PE Fight'!$AA$3,(ROW()-ROW($C$8))*4,1)</f>
        <v>1.1153</v>
      </c>
    </row>
    <row r="14" spans="2:5" x14ac:dyDescent="0.25">
      <c r="B14" s="266"/>
      <c r="C14" s="59">
        <v>7</v>
      </c>
      <c r="D14" s="100">
        <f ca="1">OFFSET('PE Fight'!$AA$3,(ROW()-ROW($C$8))*4,0)</f>
        <v>133.59666666666666</v>
      </c>
      <c r="E14" s="101">
        <f ca="1">OFFSET('PE Fight'!$AA$3,(ROW()-ROW($C$8))*4,1)</f>
        <v>1.1028</v>
      </c>
    </row>
    <row r="15" spans="2:5" x14ac:dyDescent="0.25">
      <c r="B15" s="266"/>
      <c r="C15" s="59">
        <v>8</v>
      </c>
      <c r="D15" s="100">
        <f ca="1">OFFSET('PE Fight'!$AA$3,(ROW()-ROW($C$8))*4,0)</f>
        <v>150.32784090909092</v>
      </c>
      <c r="E15" s="101">
        <f ca="1">OFFSET('PE Fight'!$AA$3,(ROW()-ROW($C$8))*4,1)</f>
        <v>1.1252</v>
      </c>
    </row>
    <row r="16" spans="2:5" x14ac:dyDescent="0.25">
      <c r="B16" s="266">
        <f>B12+1</f>
        <v>3</v>
      </c>
      <c r="C16" s="59">
        <v>9</v>
      </c>
      <c r="D16" s="100">
        <f ca="1">OFFSET('PE Fight'!$AA$3,(ROW()-ROW($C$8))*4,0)</f>
        <v>166.99687499999999</v>
      </c>
      <c r="E16" s="101">
        <f ca="1">OFFSET('PE Fight'!$AA$3,(ROW()-ROW($C$8))*4,1)</f>
        <v>1.1109</v>
      </c>
    </row>
    <row r="17" spans="2:5" x14ac:dyDescent="0.25">
      <c r="B17" s="266"/>
      <c r="C17" s="59">
        <v>10</v>
      </c>
      <c r="D17" s="100">
        <f ca="1">OFFSET('PE Fight'!$AA$3,(ROW()-ROW($C$8))*4,0)</f>
        <v>192.06298076923076</v>
      </c>
      <c r="E17" s="101">
        <f ca="1">OFFSET('PE Fight'!$AA$3,(ROW()-ROW($C$8))*4,1)</f>
        <v>1.1500999999999999</v>
      </c>
    </row>
    <row r="18" spans="2:5" x14ac:dyDescent="0.25">
      <c r="B18" s="266"/>
      <c r="C18" s="59">
        <v>11</v>
      </c>
      <c r="D18" s="100">
        <f ca="1">OFFSET('PE Fight'!$AA$3,(ROW()-ROW($C$8))*4,0)</f>
        <v>217.12857142857143</v>
      </c>
      <c r="E18" s="101">
        <f ca="1">OFFSET('PE Fight'!$AA$3,(ROW()-ROW($C$8))*4,1)</f>
        <v>1.1305000000000001</v>
      </c>
    </row>
    <row r="19" spans="2:5" x14ac:dyDescent="0.25">
      <c r="B19" s="266"/>
      <c r="C19" s="59">
        <v>12</v>
      </c>
      <c r="D19" s="100">
        <f ca="1">OFFSET('PE Fight'!$AA$3,(ROW()-ROW($C$8))*4,0)</f>
        <v>250.51249999999999</v>
      </c>
      <c r="E19" s="101">
        <f ca="1">OFFSET('PE Fight'!$AA$3,(ROW()-ROW($C$8))*4,1)</f>
        <v>1.1537999999999999</v>
      </c>
    </row>
    <row r="20" spans="2:5" x14ac:dyDescent="0.25">
      <c r="B20" s="266">
        <f>B16+1</f>
        <v>4</v>
      </c>
      <c r="C20" s="59">
        <v>13</v>
      </c>
      <c r="D20" s="100">
        <f ca="1">OFFSET('PE Fight'!$AA$3,(ROW()-ROW($C$8))*4,0)</f>
        <v>283.93437499999999</v>
      </c>
      <c r="E20" s="101">
        <f ca="1">OFFSET('PE Fight'!$AA$3,(ROW()-ROW($C$8))*4,1)</f>
        <v>1.1334</v>
      </c>
    </row>
    <row r="21" spans="2:5" x14ac:dyDescent="0.25">
      <c r="B21" s="266"/>
      <c r="C21" s="59">
        <v>14</v>
      </c>
      <c r="D21" s="100">
        <f ca="1">OFFSET('PE Fight'!$AA$3,(ROW()-ROW($C$8))*4,0)</f>
        <v>325.68437499999999</v>
      </c>
      <c r="E21" s="101">
        <f ca="1">OFFSET('PE Fight'!$AA$3,(ROW()-ROW($C$8))*4,1)</f>
        <v>1.147</v>
      </c>
    </row>
    <row r="22" spans="2:5" x14ac:dyDescent="0.25">
      <c r="B22" s="266"/>
      <c r="C22" s="59">
        <v>15</v>
      </c>
      <c r="D22" s="100">
        <f ca="1">OFFSET('PE Fight'!$AA$3,(ROW()-ROW($C$8))*4,0)</f>
        <v>367.43437499999999</v>
      </c>
      <c r="E22" s="101">
        <f ca="1">OFFSET('PE Fight'!$AA$3,(ROW()-ROW($C$8))*4,1)</f>
        <v>1.1282000000000001</v>
      </c>
    </row>
    <row r="23" spans="2:5" ht="15.75" thickBot="1" x14ac:dyDescent="0.3">
      <c r="B23" s="267"/>
      <c r="C23" s="108">
        <v>16</v>
      </c>
      <c r="D23" s="102">
        <f ca="1">OFFSET('PE Fight'!$AA$3,(ROW()-ROW($C$8))*4,0)</f>
        <v>417.49687499999999</v>
      </c>
      <c r="E23" s="103">
        <f ca="1">OFFSET('PE Fight'!$AA$3,(ROW()-ROW($C$8))*4,1)</f>
        <v>1.1362000000000001</v>
      </c>
    </row>
  </sheetData>
  <mergeCells count="5">
    <mergeCell ref="B8:B11"/>
    <mergeCell ref="B12:B15"/>
    <mergeCell ref="B16:B19"/>
    <mergeCell ref="B20:B23"/>
    <mergeCell ref="B6:E6"/>
  </mergeCells>
  <pageMargins left="0.7" right="0.7" top="0.75" bottom="0.75" header="0.3" footer="0.3"/>
  <pageSetup orientation="portrait" horizontalDpi="1200" verticalDpi="1200" r:id="rId1"/>
  <drawing r:id="rId2"/>
  <webPublishItems count="1">
    <webPublishItem id="17461" divId="GE Points Tracker_17461" sourceType="range" sourceRef="B6:E23" destinationFile="C:\Users\0t9279\Documents\GE Points Tracker - Fight Summary.htm"/>
  </webPublishItem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90"/>
  <sheetViews>
    <sheetView zoomScale="85" zoomScaleNormal="85" workbookViewId="0">
      <selection activeCell="N2" sqref="N2:O2"/>
    </sheetView>
  </sheetViews>
  <sheetFormatPr defaultRowHeight="15" x14ac:dyDescent="0.25"/>
  <cols>
    <col min="3" max="3" width="11.140625" customWidth="1"/>
    <col min="4" max="6" width="12" customWidth="1"/>
    <col min="7" max="7" width="9.5703125" customWidth="1"/>
    <col min="8" max="8" width="6.28515625" bestFit="1" customWidth="1"/>
    <col min="9" max="9" width="7.85546875" bestFit="1" customWidth="1"/>
    <col min="10" max="10" width="9" customWidth="1"/>
    <col min="12" max="13" width="8.5703125" style="3" customWidth="1"/>
    <col min="14" max="15" width="7.7109375" bestFit="1" customWidth="1"/>
    <col min="16" max="16" width="7.7109375" style="1" bestFit="1" customWidth="1"/>
    <col min="17" max="17" width="9.5703125" style="99" customWidth="1"/>
    <col min="18" max="18" width="10.28515625" style="3" bestFit="1" customWidth="1"/>
    <col min="19" max="19" width="9.28515625" style="3" customWidth="1"/>
  </cols>
  <sheetData>
    <row r="1" spans="1:21" ht="15.75" thickBot="1" x14ac:dyDescent="0.3">
      <c r="G1" s="222" t="s">
        <v>18</v>
      </c>
      <c r="H1" s="223"/>
      <c r="I1" s="223"/>
      <c r="J1" s="224"/>
      <c r="L1" s="225" t="s">
        <v>36</v>
      </c>
      <c r="M1" s="226"/>
      <c r="N1" s="226"/>
      <c r="O1" s="226"/>
      <c r="P1" s="226"/>
      <c r="Q1" s="227"/>
      <c r="R1" s="228" t="s">
        <v>39</v>
      </c>
      <c r="S1" s="229"/>
    </row>
    <row r="2" spans="1:21" ht="30.75" thickBot="1" x14ac:dyDescent="0.3">
      <c r="A2" s="91" t="s">
        <v>42</v>
      </c>
      <c r="B2" s="92" t="s">
        <v>43</v>
      </c>
      <c r="C2" s="92" t="s">
        <v>41</v>
      </c>
      <c r="D2" s="93" t="s">
        <v>5</v>
      </c>
      <c r="E2" s="116" t="s">
        <v>53</v>
      </c>
      <c r="F2" s="116" t="s">
        <v>54</v>
      </c>
      <c r="G2" s="61" t="s">
        <v>3</v>
      </c>
      <c r="H2" s="57" t="s">
        <v>17</v>
      </c>
      <c r="I2" s="57" t="s">
        <v>20</v>
      </c>
      <c r="J2" s="62" t="s">
        <v>2</v>
      </c>
      <c r="L2" s="68" t="s">
        <v>6</v>
      </c>
      <c r="M2" s="69" t="s">
        <v>7</v>
      </c>
      <c r="N2" s="69" t="s">
        <v>101</v>
      </c>
      <c r="O2" s="69" t="s">
        <v>102</v>
      </c>
      <c r="P2" s="67" t="s">
        <v>38</v>
      </c>
      <c r="Q2" s="98" t="s">
        <v>37</v>
      </c>
      <c r="R2" s="68" t="s">
        <v>5</v>
      </c>
      <c r="S2" s="70" t="s">
        <v>40</v>
      </c>
    </row>
    <row r="3" spans="1:21" x14ac:dyDescent="0.25">
      <c r="A3" s="230">
        <v>1</v>
      </c>
      <c r="B3" s="233">
        <v>1</v>
      </c>
      <c r="C3" s="96">
        <v>1</v>
      </c>
      <c r="D3" s="30">
        <v>324</v>
      </c>
      <c r="E3" s="117">
        <f>D3</f>
        <v>324</v>
      </c>
      <c r="F3" s="123">
        <f>E3/$E$66</f>
        <v>1.4879038924300594E-3</v>
      </c>
      <c r="G3" s="32"/>
      <c r="H3" s="30">
        <v>3</v>
      </c>
      <c r="I3" s="33">
        <v>1</v>
      </c>
      <c r="J3" s="31">
        <f t="shared" ref="J3:J66" si="0">H3*10</f>
        <v>30</v>
      </c>
      <c r="L3" s="81">
        <f t="shared" ref="L3:L34" si="1">(D3-0.5)/H3</f>
        <v>107.83333333333333</v>
      </c>
      <c r="M3" s="82">
        <f t="shared" ref="M3:M34" si="2">(D3+0.4)/H3</f>
        <v>108.13333333333333</v>
      </c>
      <c r="N3" s="235">
        <f>MAX(L3:L6)</f>
        <v>108.05555555555556</v>
      </c>
      <c r="O3" s="235">
        <f>MIN(M3:M6)</f>
        <v>108.08</v>
      </c>
      <c r="P3" s="235">
        <f>IF((N3+(O3-N3)/2)&lt;N3,N3,N3+(O3-N3)/2)</f>
        <v>108.06777777777778</v>
      </c>
      <c r="Q3" s="238"/>
      <c r="R3" s="76">
        <f>ROUND(H3*P3,0)</f>
        <v>324</v>
      </c>
      <c r="S3" s="71">
        <f t="shared" ref="S3:S34" si="3">(R3-D3)/D3</f>
        <v>0</v>
      </c>
      <c r="U3">
        <f>D3/'PE Fight'!D3</f>
        <v>1.2908366533864541</v>
      </c>
    </row>
    <row r="4" spans="1:21" x14ac:dyDescent="0.25">
      <c r="A4" s="231"/>
      <c r="B4" s="234"/>
      <c r="C4" s="96">
        <v>2</v>
      </c>
      <c r="D4" s="30">
        <v>432</v>
      </c>
      <c r="E4" s="117">
        <f>D4+E3</f>
        <v>756</v>
      </c>
      <c r="F4" s="123">
        <f t="shared" ref="F4:F66" si="4">E4/$E$66</f>
        <v>3.471775749003472E-3</v>
      </c>
      <c r="G4" s="32"/>
      <c r="H4" s="30">
        <v>4</v>
      </c>
      <c r="I4" s="33">
        <v>1</v>
      </c>
      <c r="J4" s="31">
        <f t="shared" si="0"/>
        <v>40</v>
      </c>
      <c r="L4" s="83">
        <f t="shared" si="1"/>
        <v>107.875</v>
      </c>
      <c r="M4" s="84">
        <f t="shared" si="2"/>
        <v>108.1</v>
      </c>
      <c r="N4" s="236"/>
      <c r="O4" s="236"/>
      <c r="P4" s="236"/>
      <c r="Q4" s="239"/>
      <c r="R4" s="76">
        <f>ROUND(H4*P3,0)</f>
        <v>432</v>
      </c>
      <c r="S4" s="72">
        <f t="shared" si="3"/>
        <v>0</v>
      </c>
    </row>
    <row r="5" spans="1:21" x14ac:dyDescent="0.25">
      <c r="A5" s="231"/>
      <c r="B5" s="234"/>
      <c r="C5" s="96">
        <v>3</v>
      </c>
      <c r="D5" s="30">
        <v>540</v>
      </c>
      <c r="E5" s="117">
        <f t="shared" ref="E5:E66" si="5">D5+E4</f>
        <v>1296</v>
      </c>
      <c r="F5" s="123">
        <f t="shared" si="4"/>
        <v>5.9516155697202375E-3</v>
      </c>
      <c r="G5" s="32"/>
      <c r="H5" s="30">
        <v>5</v>
      </c>
      <c r="I5" s="33">
        <v>1</v>
      </c>
      <c r="J5" s="31">
        <f t="shared" si="0"/>
        <v>50</v>
      </c>
      <c r="L5" s="83">
        <f t="shared" si="1"/>
        <v>107.9</v>
      </c>
      <c r="M5" s="84">
        <f t="shared" si="2"/>
        <v>108.08</v>
      </c>
      <c r="N5" s="236"/>
      <c r="O5" s="236"/>
      <c r="P5" s="236"/>
      <c r="Q5" s="239"/>
      <c r="R5" s="76">
        <f>ROUND(H5*P3,0)</f>
        <v>540</v>
      </c>
      <c r="S5" s="72">
        <f t="shared" si="3"/>
        <v>0</v>
      </c>
    </row>
    <row r="6" spans="1:21" x14ac:dyDescent="0.25">
      <c r="A6" s="231"/>
      <c r="B6" s="234"/>
      <c r="C6" s="97">
        <v>4</v>
      </c>
      <c r="D6" s="36">
        <v>973</v>
      </c>
      <c r="E6" s="118">
        <f t="shared" si="5"/>
        <v>2269</v>
      </c>
      <c r="F6" s="124">
        <f t="shared" si="4"/>
        <v>1.0419919542974705E-2</v>
      </c>
      <c r="G6" s="34"/>
      <c r="H6" s="45">
        <v>9</v>
      </c>
      <c r="I6" s="36">
        <v>2</v>
      </c>
      <c r="J6" s="37">
        <f t="shared" si="0"/>
        <v>90</v>
      </c>
      <c r="L6" s="85">
        <f t="shared" si="1"/>
        <v>108.05555555555556</v>
      </c>
      <c r="M6" s="86">
        <f t="shared" si="2"/>
        <v>108.15555555555555</v>
      </c>
      <c r="N6" s="237"/>
      <c r="O6" s="237"/>
      <c r="P6" s="237"/>
      <c r="Q6" s="240"/>
      <c r="R6" s="76">
        <f>ROUND(H6*P3,0)</f>
        <v>973</v>
      </c>
      <c r="S6" s="72">
        <f t="shared" si="3"/>
        <v>0</v>
      </c>
    </row>
    <row r="7" spans="1:21" x14ac:dyDescent="0.25">
      <c r="A7" s="231"/>
      <c r="B7" s="241">
        <f>B3+1</f>
        <v>2</v>
      </c>
      <c r="C7" s="95">
        <v>5</v>
      </c>
      <c r="D7" s="39">
        <v>567</v>
      </c>
      <c r="E7" s="119">
        <f t="shared" si="5"/>
        <v>2836</v>
      </c>
      <c r="F7" s="125">
        <f t="shared" si="4"/>
        <v>1.302375135472731E-2</v>
      </c>
      <c r="G7" s="38"/>
      <c r="H7" s="46">
        <v>5</v>
      </c>
      <c r="I7" s="39">
        <v>1</v>
      </c>
      <c r="J7" s="40">
        <f t="shared" si="0"/>
        <v>50</v>
      </c>
      <c r="L7" s="87">
        <f t="shared" si="1"/>
        <v>113.3</v>
      </c>
      <c r="M7" s="88">
        <f t="shared" si="2"/>
        <v>113.47999999999999</v>
      </c>
      <c r="N7" s="243">
        <f>MAX(L7:L10)</f>
        <v>113.41666666666667</v>
      </c>
      <c r="O7" s="243">
        <f>MIN(M7:M10)</f>
        <v>113.44000000000001</v>
      </c>
      <c r="P7" s="243">
        <f>IF((N7+(O7-N7)/2)&lt;N7,N7,N7+(O7-N7)/2)</f>
        <v>113.42833333333334</v>
      </c>
      <c r="Q7" s="244">
        <f>ROUND(P7/P3,4)</f>
        <v>1.0496000000000001</v>
      </c>
      <c r="R7" s="77">
        <f>ROUND(H7*P7,0)</f>
        <v>567</v>
      </c>
      <c r="S7" s="73">
        <f t="shared" si="3"/>
        <v>0</v>
      </c>
    </row>
    <row r="8" spans="1:21" x14ac:dyDescent="0.25">
      <c r="A8" s="231"/>
      <c r="B8" s="234"/>
      <c r="C8" s="96">
        <v>6</v>
      </c>
      <c r="D8" s="30">
        <v>681</v>
      </c>
      <c r="E8" s="117">
        <f t="shared" si="5"/>
        <v>3517</v>
      </c>
      <c r="F8" s="123">
        <f t="shared" si="4"/>
        <v>1.615110490640901E-2</v>
      </c>
      <c r="G8" s="32"/>
      <c r="H8" s="33">
        <v>6</v>
      </c>
      <c r="I8" s="33">
        <v>1</v>
      </c>
      <c r="J8" s="31">
        <f t="shared" si="0"/>
        <v>60</v>
      </c>
      <c r="L8" s="83">
        <f t="shared" si="1"/>
        <v>113.41666666666667</v>
      </c>
      <c r="M8" s="84">
        <f t="shared" si="2"/>
        <v>113.56666666666666</v>
      </c>
      <c r="N8" s="236"/>
      <c r="O8" s="236"/>
      <c r="P8" s="236"/>
      <c r="Q8" s="245"/>
      <c r="R8" s="78">
        <f>ROUND(H8*P7,0)</f>
        <v>681</v>
      </c>
      <c r="S8" s="72">
        <f t="shared" si="3"/>
        <v>0</v>
      </c>
    </row>
    <row r="9" spans="1:21" x14ac:dyDescent="0.25">
      <c r="A9" s="231"/>
      <c r="B9" s="234"/>
      <c r="C9" s="96">
        <v>7</v>
      </c>
      <c r="D9" s="30">
        <v>794</v>
      </c>
      <c r="E9" s="117">
        <f t="shared" si="5"/>
        <v>4311</v>
      </c>
      <c r="F9" s="123">
        <f t="shared" si="4"/>
        <v>1.9797387902055513E-2</v>
      </c>
      <c r="G9" s="32"/>
      <c r="H9" s="33">
        <v>7</v>
      </c>
      <c r="I9" s="33">
        <v>1</v>
      </c>
      <c r="J9" s="31">
        <f t="shared" si="0"/>
        <v>70</v>
      </c>
      <c r="L9" s="83">
        <f t="shared" si="1"/>
        <v>113.35714285714286</v>
      </c>
      <c r="M9" s="84">
        <f t="shared" si="2"/>
        <v>113.48571428571428</v>
      </c>
      <c r="N9" s="236"/>
      <c r="O9" s="236"/>
      <c r="P9" s="236"/>
      <c r="Q9" s="245"/>
      <c r="R9" s="78">
        <f>ROUND(H9*P7,0)</f>
        <v>794</v>
      </c>
      <c r="S9" s="72">
        <f t="shared" si="3"/>
        <v>0</v>
      </c>
      <c r="U9">
        <f>'PE Fight'!AA7*$U$3</f>
        <v>113.27091633466135</v>
      </c>
    </row>
    <row r="10" spans="1:21" x14ac:dyDescent="0.25">
      <c r="A10" s="231"/>
      <c r="B10" s="242"/>
      <c r="C10" s="97">
        <v>8</v>
      </c>
      <c r="D10" s="36">
        <v>1134</v>
      </c>
      <c r="E10" s="118">
        <f t="shared" si="5"/>
        <v>5445</v>
      </c>
      <c r="F10" s="124">
        <f t="shared" si="4"/>
        <v>2.500505152556072E-2</v>
      </c>
      <c r="G10" s="34"/>
      <c r="H10" s="45">
        <v>10</v>
      </c>
      <c r="I10" s="36">
        <v>1</v>
      </c>
      <c r="J10" s="37">
        <f t="shared" si="0"/>
        <v>100</v>
      </c>
      <c r="L10" s="85">
        <f t="shared" si="1"/>
        <v>113.35</v>
      </c>
      <c r="M10" s="86">
        <f t="shared" si="2"/>
        <v>113.44000000000001</v>
      </c>
      <c r="N10" s="237"/>
      <c r="O10" s="237"/>
      <c r="P10" s="237"/>
      <c r="Q10" s="246"/>
      <c r="R10" s="79">
        <f>ROUND(H10*P7,0)</f>
        <v>1134</v>
      </c>
      <c r="S10" s="74">
        <f t="shared" si="3"/>
        <v>0</v>
      </c>
    </row>
    <row r="11" spans="1:21" ht="14.45" customHeight="1" x14ac:dyDescent="0.25">
      <c r="A11" s="231"/>
      <c r="B11" s="241">
        <f>B7+1</f>
        <v>3</v>
      </c>
      <c r="C11" s="95">
        <v>9</v>
      </c>
      <c r="D11" s="39">
        <v>832</v>
      </c>
      <c r="E11" s="119">
        <f t="shared" si="5"/>
        <v>6277</v>
      </c>
      <c r="F11" s="125">
        <f t="shared" si="4"/>
        <v>2.8825841767850253E-2</v>
      </c>
      <c r="G11" s="38"/>
      <c r="H11" s="39">
        <v>7</v>
      </c>
      <c r="I11" s="39">
        <v>1</v>
      </c>
      <c r="J11" s="40">
        <f t="shared" si="0"/>
        <v>70</v>
      </c>
      <c r="L11" s="87">
        <f t="shared" si="1"/>
        <v>118.78571428571429</v>
      </c>
      <c r="M11" s="88">
        <f t="shared" si="2"/>
        <v>118.91428571428571</v>
      </c>
      <c r="N11" s="243">
        <f>MAX(L11:L14)</f>
        <v>118.8125</v>
      </c>
      <c r="O11" s="243">
        <f>MIN(M11:M14)</f>
        <v>118.85454545454546</v>
      </c>
      <c r="P11" s="243">
        <f>IF((N11+(O11-N11)/2)&lt;N11,N11,N11+(O11-N11)/2)</f>
        <v>118.83352272727274</v>
      </c>
      <c r="Q11" s="244">
        <f>ROUND(P11/P7,4)</f>
        <v>1.0477000000000001</v>
      </c>
      <c r="R11" s="77">
        <f>ROUND(H11*P11,0)</f>
        <v>832</v>
      </c>
      <c r="S11" s="73">
        <f t="shared" si="3"/>
        <v>0</v>
      </c>
    </row>
    <row r="12" spans="1:21" x14ac:dyDescent="0.25">
      <c r="A12" s="231"/>
      <c r="B12" s="234"/>
      <c r="C12" s="96">
        <v>10</v>
      </c>
      <c r="D12" s="33">
        <v>832</v>
      </c>
      <c r="E12" s="120">
        <f t="shared" si="5"/>
        <v>7109</v>
      </c>
      <c r="F12" s="126">
        <f t="shared" si="4"/>
        <v>3.2646632010139787E-2</v>
      </c>
      <c r="G12" s="32"/>
      <c r="H12" s="33">
        <v>7</v>
      </c>
      <c r="I12" s="33">
        <v>1</v>
      </c>
      <c r="J12" s="31">
        <f t="shared" si="0"/>
        <v>70</v>
      </c>
      <c r="L12" s="83">
        <f t="shared" si="1"/>
        <v>118.78571428571429</v>
      </c>
      <c r="M12" s="84">
        <f t="shared" si="2"/>
        <v>118.91428571428571</v>
      </c>
      <c r="N12" s="236"/>
      <c r="O12" s="236"/>
      <c r="P12" s="236"/>
      <c r="Q12" s="245"/>
      <c r="R12" s="78">
        <f>ROUND(H12*P11,0)</f>
        <v>832</v>
      </c>
      <c r="S12" s="72">
        <f t="shared" si="3"/>
        <v>0</v>
      </c>
    </row>
    <row r="13" spans="1:21" x14ac:dyDescent="0.25">
      <c r="A13" s="231"/>
      <c r="B13" s="234"/>
      <c r="C13" s="96">
        <v>11</v>
      </c>
      <c r="D13" s="33">
        <v>951</v>
      </c>
      <c r="E13" s="120">
        <f t="shared" si="5"/>
        <v>8060</v>
      </c>
      <c r="F13" s="126">
        <f t="shared" si="4"/>
        <v>3.7013905472179871E-2</v>
      </c>
      <c r="G13" s="41"/>
      <c r="H13" s="33">
        <v>8</v>
      </c>
      <c r="I13" s="33">
        <v>1</v>
      </c>
      <c r="J13" s="42">
        <f t="shared" si="0"/>
        <v>80</v>
      </c>
      <c r="L13" s="83">
        <f t="shared" si="1"/>
        <v>118.8125</v>
      </c>
      <c r="M13" s="84">
        <f t="shared" si="2"/>
        <v>118.925</v>
      </c>
      <c r="N13" s="236"/>
      <c r="O13" s="236"/>
      <c r="P13" s="236"/>
      <c r="Q13" s="245"/>
      <c r="R13" s="78">
        <f>ROUND(H13*P11,0)</f>
        <v>951</v>
      </c>
      <c r="S13" s="72">
        <f t="shared" si="3"/>
        <v>0</v>
      </c>
      <c r="U13">
        <f>'PE Fight'!AA11*$U$3</f>
        <v>118.61363895069074</v>
      </c>
    </row>
    <row r="14" spans="1:21" x14ac:dyDescent="0.25">
      <c r="A14" s="231"/>
      <c r="B14" s="242"/>
      <c r="C14" s="97">
        <v>12</v>
      </c>
      <c r="D14" s="36">
        <v>1307</v>
      </c>
      <c r="E14" s="118">
        <f t="shared" si="5"/>
        <v>9367</v>
      </c>
      <c r="F14" s="124">
        <f t="shared" si="4"/>
        <v>4.3016036297507304E-2</v>
      </c>
      <c r="G14" s="34"/>
      <c r="H14" s="45">
        <v>11</v>
      </c>
      <c r="I14" s="36">
        <v>2</v>
      </c>
      <c r="J14" s="37">
        <f t="shared" si="0"/>
        <v>110</v>
      </c>
      <c r="L14" s="85">
        <f t="shared" si="1"/>
        <v>118.77272727272727</v>
      </c>
      <c r="M14" s="86">
        <f t="shared" si="2"/>
        <v>118.85454545454546</v>
      </c>
      <c r="N14" s="237"/>
      <c r="O14" s="237"/>
      <c r="P14" s="237"/>
      <c r="Q14" s="246"/>
      <c r="R14" s="79">
        <f>ROUND(H14*P11,0)</f>
        <v>1307</v>
      </c>
      <c r="S14" s="74">
        <f t="shared" si="3"/>
        <v>0</v>
      </c>
    </row>
    <row r="15" spans="1:21" ht="14.45" customHeight="1" x14ac:dyDescent="0.25">
      <c r="A15" s="231"/>
      <c r="B15" s="241">
        <f>B11+1</f>
        <v>4</v>
      </c>
      <c r="C15" s="95">
        <v>13</v>
      </c>
      <c r="D15" s="39">
        <v>1037</v>
      </c>
      <c r="E15" s="119">
        <f t="shared" si="5"/>
        <v>10404</v>
      </c>
      <c r="F15" s="125">
        <f t="shared" si="4"/>
        <v>4.7778247212476352E-2</v>
      </c>
      <c r="G15" s="38"/>
      <c r="H15" s="39">
        <v>8</v>
      </c>
      <c r="I15" s="39">
        <v>1</v>
      </c>
      <c r="J15" s="40">
        <f t="shared" si="0"/>
        <v>80</v>
      </c>
      <c r="L15" s="87">
        <f t="shared" si="1"/>
        <v>129.5625</v>
      </c>
      <c r="M15" s="88">
        <f t="shared" si="2"/>
        <v>129.67500000000001</v>
      </c>
      <c r="N15" s="243">
        <f>MAX(L15:L18)</f>
        <v>129.625</v>
      </c>
      <c r="O15" s="243">
        <f>MIN(M15:M18)</f>
        <v>129.67500000000001</v>
      </c>
      <c r="P15" s="243">
        <f>IF((N15+(O15-N15)/2)&lt;N15,N15,N15+(O15-N15)/2)</f>
        <v>129.65</v>
      </c>
      <c r="Q15" s="244">
        <f>ROUND(P15/P11,4)</f>
        <v>1.091</v>
      </c>
      <c r="R15" s="77">
        <f>ROUND(H15*P15,0)</f>
        <v>1037</v>
      </c>
      <c r="S15" s="73">
        <f t="shared" si="3"/>
        <v>0</v>
      </c>
    </row>
    <row r="16" spans="1:21" x14ac:dyDescent="0.25">
      <c r="A16" s="231"/>
      <c r="B16" s="234"/>
      <c r="C16" s="96">
        <v>14</v>
      </c>
      <c r="D16" s="30">
        <v>1037</v>
      </c>
      <c r="E16" s="117">
        <f t="shared" si="5"/>
        <v>11441</v>
      </c>
      <c r="F16" s="123">
        <f t="shared" si="4"/>
        <v>5.25404581274454E-2</v>
      </c>
      <c r="G16" s="32"/>
      <c r="H16" s="33">
        <v>8</v>
      </c>
      <c r="I16" s="33">
        <v>1</v>
      </c>
      <c r="J16" s="31">
        <f t="shared" si="0"/>
        <v>80</v>
      </c>
      <c r="L16" s="83">
        <f t="shared" si="1"/>
        <v>129.5625</v>
      </c>
      <c r="M16" s="84">
        <f t="shared" si="2"/>
        <v>129.67500000000001</v>
      </c>
      <c r="N16" s="236"/>
      <c r="O16" s="236"/>
      <c r="P16" s="236"/>
      <c r="Q16" s="245"/>
      <c r="R16" s="78">
        <f>ROUND(H16*P15,0)</f>
        <v>1037</v>
      </c>
      <c r="S16" s="72">
        <f t="shared" si="3"/>
        <v>0</v>
      </c>
    </row>
    <row r="17" spans="1:21" x14ac:dyDescent="0.25">
      <c r="A17" s="231"/>
      <c r="B17" s="234"/>
      <c r="C17" s="96">
        <v>15</v>
      </c>
      <c r="D17" s="30">
        <v>1037</v>
      </c>
      <c r="E17" s="117">
        <f t="shared" si="5"/>
        <v>12478</v>
      </c>
      <c r="F17" s="123">
        <f t="shared" si="4"/>
        <v>5.7302669042414447E-2</v>
      </c>
      <c r="G17" s="41">
        <v>0.3</v>
      </c>
      <c r="H17" s="33">
        <v>8</v>
      </c>
      <c r="I17" s="33">
        <v>1</v>
      </c>
      <c r="J17" s="42">
        <f t="shared" si="0"/>
        <v>80</v>
      </c>
      <c r="L17" s="83">
        <f t="shared" si="1"/>
        <v>129.5625</v>
      </c>
      <c r="M17" s="84">
        <f t="shared" si="2"/>
        <v>129.67500000000001</v>
      </c>
      <c r="N17" s="236"/>
      <c r="O17" s="236"/>
      <c r="P17" s="236"/>
      <c r="Q17" s="245"/>
      <c r="R17" s="78">
        <f>ROUND(H17*P15,0)</f>
        <v>1037</v>
      </c>
      <c r="S17" s="72">
        <f t="shared" si="3"/>
        <v>0</v>
      </c>
      <c r="U17">
        <f>'PE Fight'!AA15*$U$3</f>
        <v>129.40099601593624</v>
      </c>
    </row>
    <row r="18" spans="1:21" x14ac:dyDescent="0.25">
      <c r="A18" s="232"/>
      <c r="B18" s="242"/>
      <c r="C18" s="97">
        <v>16</v>
      </c>
      <c r="D18" s="36">
        <v>1556</v>
      </c>
      <c r="E18" s="118">
        <f t="shared" si="5"/>
        <v>14034</v>
      </c>
      <c r="F18" s="124">
        <f t="shared" si="4"/>
        <v>6.4448281562850165E-2</v>
      </c>
      <c r="G18" s="44">
        <v>0.3</v>
      </c>
      <c r="H18" s="45">
        <v>12</v>
      </c>
      <c r="I18" s="36">
        <v>2</v>
      </c>
      <c r="J18" s="43">
        <f t="shared" si="0"/>
        <v>120</v>
      </c>
      <c r="L18" s="85">
        <f t="shared" si="1"/>
        <v>129.625</v>
      </c>
      <c r="M18" s="86">
        <f t="shared" si="2"/>
        <v>129.70000000000002</v>
      </c>
      <c r="N18" s="237"/>
      <c r="O18" s="237"/>
      <c r="P18" s="237"/>
      <c r="Q18" s="246"/>
      <c r="R18" s="79">
        <f>ROUND(H18*P15,0)</f>
        <v>1556</v>
      </c>
      <c r="S18" s="74">
        <f t="shared" si="3"/>
        <v>0</v>
      </c>
    </row>
    <row r="19" spans="1:21" ht="14.45" customHeight="1" x14ac:dyDescent="0.25">
      <c r="A19" s="247">
        <f>A3+1</f>
        <v>2</v>
      </c>
      <c r="B19" s="250">
        <f>B15+1</f>
        <v>5</v>
      </c>
      <c r="C19" s="39">
        <v>17</v>
      </c>
      <c r="D19" s="39">
        <v>1124</v>
      </c>
      <c r="E19" s="119">
        <f t="shared" si="5"/>
        <v>15158</v>
      </c>
      <c r="F19" s="125">
        <f t="shared" si="4"/>
        <v>6.9610022226712462E-2</v>
      </c>
      <c r="G19" s="38"/>
      <c r="H19" s="39">
        <v>8</v>
      </c>
      <c r="I19" s="39">
        <v>1</v>
      </c>
      <c r="J19" s="40">
        <f t="shared" si="0"/>
        <v>80</v>
      </c>
      <c r="L19" s="87">
        <f t="shared" si="1"/>
        <v>140.4375</v>
      </c>
      <c r="M19" s="88">
        <f t="shared" si="2"/>
        <v>140.55000000000001</v>
      </c>
      <c r="N19" s="243">
        <f>MAX(L19:L22)</f>
        <v>140.4375</v>
      </c>
      <c r="O19" s="243">
        <f>MIN(M19:M22)</f>
        <v>140.49230769230769</v>
      </c>
      <c r="P19" s="243">
        <f>IF((N19+(O19-N19)/2)&lt;N19,N19,N19+(O19-N19)/2)</f>
        <v>140.46490384615385</v>
      </c>
      <c r="Q19" s="244">
        <f>ROUND(P19/P15,4)</f>
        <v>1.0833999999999999</v>
      </c>
      <c r="R19" s="77">
        <f>ROUND(H19*P19,0)</f>
        <v>1124</v>
      </c>
      <c r="S19" s="73">
        <f t="shared" si="3"/>
        <v>0</v>
      </c>
    </row>
    <row r="20" spans="1:21" x14ac:dyDescent="0.25">
      <c r="A20" s="248"/>
      <c r="B20" s="251"/>
      <c r="C20" s="33">
        <v>18</v>
      </c>
      <c r="D20" s="30">
        <v>1124</v>
      </c>
      <c r="E20" s="117">
        <f t="shared" si="5"/>
        <v>16282</v>
      </c>
      <c r="F20" s="123">
        <f t="shared" si="4"/>
        <v>7.4771762890574772E-2</v>
      </c>
      <c r="G20" s="32"/>
      <c r="H20" s="33">
        <v>8</v>
      </c>
      <c r="I20" s="33">
        <v>1</v>
      </c>
      <c r="J20" s="31">
        <f t="shared" si="0"/>
        <v>80</v>
      </c>
      <c r="L20" s="83">
        <f t="shared" si="1"/>
        <v>140.4375</v>
      </c>
      <c r="M20" s="84">
        <f t="shared" si="2"/>
        <v>140.55000000000001</v>
      </c>
      <c r="N20" s="236"/>
      <c r="O20" s="236"/>
      <c r="P20" s="236"/>
      <c r="Q20" s="245"/>
      <c r="R20" s="78">
        <f>ROUND(H20*P19,0)</f>
        <v>1124</v>
      </c>
      <c r="S20" s="72">
        <f t="shared" si="3"/>
        <v>0</v>
      </c>
    </row>
    <row r="21" spans="1:21" x14ac:dyDescent="0.25">
      <c r="A21" s="248"/>
      <c r="B21" s="251"/>
      <c r="C21" s="33">
        <v>19</v>
      </c>
      <c r="D21" s="30">
        <v>1124</v>
      </c>
      <c r="E21" s="117">
        <f t="shared" si="5"/>
        <v>17406</v>
      </c>
      <c r="F21" s="123">
        <f t="shared" si="4"/>
        <v>7.9933503554437083E-2</v>
      </c>
      <c r="G21" s="32"/>
      <c r="H21" s="33">
        <v>8</v>
      </c>
      <c r="I21" s="33">
        <v>1</v>
      </c>
      <c r="J21" s="31">
        <f t="shared" si="0"/>
        <v>80</v>
      </c>
      <c r="L21" s="83">
        <f t="shared" si="1"/>
        <v>140.4375</v>
      </c>
      <c r="M21" s="84">
        <f t="shared" si="2"/>
        <v>140.55000000000001</v>
      </c>
      <c r="N21" s="236"/>
      <c r="O21" s="236"/>
      <c r="P21" s="236"/>
      <c r="Q21" s="245"/>
      <c r="R21" s="78">
        <f>ROUND(H21*P19,0)</f>
        <v>1124</v>
      </c>
      <c r="S21" s="72">
        <f t="shared" si="3"/>
        <v>0</v>
      </c>
      <c r="U21">
        <f>'PE Fight'!AA19*$U$3</f>
        <v>140.19975482684646</v>
      </c>
    </row>
    <row r="22" spans="1:21" x14ac:dyDescent="0.25">
      <c r="A22" s="248"/>
      <c r="B22" s="251"/>
      <c r="C22" s="36">
        <v>20</v>
      </c>
      <c r="D22" s="45">
        <v>1826</v>
      </c>
      <c r="E22" s="121">
        <f t="shared" si="5"/>
        <v>19232</v>
      </c>
      <c r="F22" s="127">
        <f t="shared" si="4"/>
        <v>8.8319035985231178E-2</v>
      </c>
      <c r="G22" s="44"/>
      <c r="H22" s="45">
        <v>13</v>
      </c>
      <c r="I22" s="45">
        <v>2</v>
      </c>
      <c r="J22" s="43">
        <f t="shared" si="0"/>
        <v>130</v>
      </c>
      <c r="L22" s="85">
        <f t="shared" si="1"/>
        <v>140.42307692307693</v>
      </c>
      <c r="M22" s="86">
        <f t="shared" si="2"/>
        <v>140.49230769230769</v>
      </c>
      <c r="N22" s="237"/>
      <c r="O22" s="237"/>
      <c r="P22" s="237"/>
      <c r="Q22" s="246"/>
      <c r="R22" s="79">
        <f>ROUND(H22*P19,0)</f>
        <v>1826</v>
      </c>
      <c r="S22" s="74">
        <f t="shared" si="3"/>
        <v>0</v>
      </c>
    </row>
    <row r="23" spans="1:21" ht="14.45" customHeight="1" x14ac:dyDescent="0.25">
      <c r="A23" s="248"/>
      <c r="B23" s="250">
        <f>B19+1</f>
        <v>6</v>
      </c>
      <c r="C23" s="39">
        <v>21</v>
      </c>
      <c r="D23" s="39">
        <v>1253</v>
      </c>
      <c r="E23" s="119">
        <f t="shared" si="5"/>
        <v>20485</v>
      </c>
      <c r="F23" s="125">
        <f t="shared" si="4"/>
        <v>9.4073182828486937E-2</v>
      </c>
      <c r="G23" s="115"/>
      <c r="H23" s="46">
        <v>8</v>
      </c>
      <c r="I23" s="46">
        <v>1</v>
      </c>
      <c r="J23" s="31">
        <f t="shared" si="0"/>
        <v>80</v>
      </c>
      <c r="L23" s="87">
        <f t="shared" si="1"/>
        <v>156.5625</v>
      </c>
      <c r="M23" s="88">
        <f t="shared" si="2"/>
        <v>156.67500000000001</v>
      </c>
      <c r="N23" s="243">
        <f>MAX(L23:L26)</f>
        <v>156.60714285714286</v>
      </c>
      <c r="O23" s="243">
        <f>MIN(M23:M26)</f>
        <v>156.67142857142858</v>
      </c>
      <c r="P23" s="243">
        <f>IF((N23+(O23-N23)/2)&lt;N23,N23,N23+(O23-N23)/2)</f>
        <v>156.63928571428573</v>
      </c>
      <c r="Q23" s="244">
        <f>ROUND(P23/P19,4)</f>
        <v>1.1151</v>
      </c>
      <c r="R23" s="77">
        <f>ROUND(H23*P23,0)</f>
        <v>1253</v>
      </c>
      <c r="S23" s="73">
        <f t="shared" si="3"/>
        <v>0</v>
      </c>
    </row>
    <row r="24" spans="1:21" x14ac:dyDescent="0.25">
      <c r="A24" s="248"/>
      <c r="B24" s="251"/>
      <c r="C24" s="33">
        <v>22</v>
      </c>
      <c r="D24" s="33">
        <v>1253</v>
      </c>
      <c r="E24" s="120">
        <f t="shared" si="5"/>
        <v>21738</v>
      </c>
      <c r="F24" s="126">
        <f t="shared" si="4"/>
        <v>9.9827329671742682E-2</v>
      </c>
      <c r="G24" s="41"/>
      <c r="H24" s="33">
        <v>8</v>
      </c>
      <c r="I24" s="33">
        <v>1</v>
      </c>
      <c r="J24" s="42">
        <f t="shared" si="0"/>
        <v>80</v>
      </c>
      <c r="L24" s="83">
        <f t="shared" si="1"/>
        <v>156.5625</v>
      </c>
      <c r="M24" s="84">
        <f t="shared" si="2"/>
        <v>156.67500000000001</v>
      </c>
      <c r="N24" s="236"/>
      <c r="O24" s="236"/>
      <c r="P24" s="236"/>
      <c r="Q24" s="245"/>
      <c r="R24" s="78">
        <f>ROUND(H24*P23,0)</f>
        <v>1253</v>
      </c>
      <c r="S24" s="72">
        <f t="shared" si="3"/>
        <v>0</v>
      </c>
    </row>
    <row r="25" spans="1:21" x14ac:dyDescent="0.25">
      <c r="A25" s="248"/>
      <c r="B25" s="251"/>
      <c r="C25" s="33">
        <v>23</v>
      </c>
      <c r="D25" s="33">
        <v>1253</v>
      </c>
      <c r="E25" s="120">
        <f t="shared" si="5"/>
        <v>22991</v>
      </c>
      <c r="F25" s="126">
        <f t="shared" si="4"/>
        <v>0.10558147651499844</v>
      </c>
      <c r="G25" s="41"/>
      <c r="H25" s="33">
        <v>8</v>
      </c>
      <c r="I25" s="33">
        <v>1</v>
      </c>
      <c r="J25" s="42">
        <f t="shared" si="0"/>
        <v>80</v>
      </c>
      <c r="L25" s="83">
        <f t="shared" si="1"/>
        <v>156.5625</v>
      </c>
      <c r="M25" s="84">
        <f t="shared" si="2"/>
        <v>156.67500000000001</v>
      </c>
      <c r="N25" s="236"/>
      <c r="O25" s="236"/>
      <c r="P25" s="236"/>
      <c r="Q25" s="245"/>
      <c r="R25" s="78">
        <f>ROUND(H25*P23,0)</f>
        <v>1253</v>
      </c>
      <c r="S25" s="72">
        <f t="shared" si="3"/>
        <v>0</v>
      </c>
      <c r="U25">
        <f>'PE Fight'!AA23*$U$3</f>
        <v>156.37103016505407</v>
      </c>
    </row>
    <row r="26" spans="1:21" x14ac:dyDescent="0.25">
      <c r="A26" s="248"/>
      <c r="B26" s="252"/>
      <c r="C26" s="36">
        <v>24</v>
      </c>
      <c r="D26" s="45">
        <v>2193</v>
      </c>
      <c r="E26" s="121">
        <f t="shared" si="5"/>
        <v>25184</v>
      </c>
      <c r="F26" s="127">
        <f t="shared" si="4"/>
        <v>0.11565238156468709</v>
      </c>
      <c r="G26" s="44"/>
      <c r="H26" s="33">
        <v>14</v>
      </c>
      <c r="I26" s="33">
        <v>2</v>
      </c>
      <c r="J26" s="42">
        <f t="shared" si="0"/>
        <v>140</v>
      </c>
      <c r="L26" s="85">
        <f t="shared" si="1"/>
        <v>156.60714285714286</v>
      </c>
      <c r="M26" s="86">
        <f t="shared" si="2"/>
        <v>156.67142857142858</v>
      </c>
      <c r="N26" s="237"/>
      <c r="O26" s="237"/>
      <c r="P26" s="237"/>
      <c r="Q26" s="246"/>
      <c r="R26" s="79">
        <f>ROUND(H26*P23,0)</f>
        <v>2193</v>
      </c>
      <c r="S26" s="74">
        <f t="shared" si="3"/>
        <v>0</v>
      </c>
    </row>
    <row r="27" spans="1:21" ht="14.45" customHeight="1" x14ac:dyDescent="0.25">
      <c r="A27" s="248"/>
      <c r="B27" s="250">
        <f>B23+1</f>
        <v>7</v>
      </c>
      <c r="C27" s="39">
        <v>25</v>
      </c>
      <c r="D27" s="39">
        <v>1383</v>
      </c>
      <c r="E27" s="119">
        <f t="shared" si="5"/>
        <v>26567</v>
      </c>
      <c r="F27" s="125">
        <f t="shared" si="4"/>
        <v>0.12200352688330057</v>
      </c>
      <c r="G27" s="38"/>
      <c r="H27" s="39">
        <v>8</v>
      </c>
      <c r="I27" s="39">
        <v>1</v>
      </c>
      <c r="J27" s="40">
        <f t="shared" si="0"/>
        <v>80</v>
      </c>
      <c r="L27" s="87">
        <f t="shared" si="1"/>
        <v>172.8125</v>
      </c>
      <c r="M27" s="88">
        <f t="shared" si="2"/>
        <v>172.92500000000001</v>
      </c>
      <c r="N27" s="243">
        <f>MAX(L27:L30)</f>
        <v>172.8125</v>
      </c>
      <c r="O27" s="243">
        <f>MIN(M27:M30)</f>
        <v>172.82666666666668</v>
      </c>
      <c r="P27" s="243">
        <f>IF((N27+(O27-N27)/2)&lt;N27,N27,N27+(O27-N27)/2)</f>
        <v>172.81958333333336</v>
      </c>
      <c r="Q27" s="244">
        <f>ROUND(P27/P23,4)</f>
        <v>1.1032999999999999</v>
      </c>
      <c r="R27" s="77">
        <f>ROUND(H27*P27,0)</f>
        <v>1383</v>
      </c>
      <c r="S27" s="73">
        <f t="shared" si="3"/>
        <v>0</v>
      </c>
    </row>
    <row r="28" spans="1:21" x14ac:dyDescent="0.25">
      <c r="A28" s="248"/>
      <c r="B28" s="251"/>
      <c r="C28" s="33">
        <v>26</v>
      </c>
      <c r="D28" s="33">
        <v>1383</v>
      </c>
      <c r="E28" s="120">
        <f t="shared" si="5"/>
        <v>27950</v>
      </c>
      <c r="F28" s="126">
        <f t="shared" si="4"/>
        <v>0.12835467220191407</v>
      </c>
      <c r="G28" s="32"/>
      <c r="H28" s="33">
        <v>8</v>
      </c>
      <c r="I28" s="33">
        <v>1</v>
      </c>
      <c r="J28" s="31">
        <f t="shared" si="0"/>
        <v>80</v>
      </c>
      <c r="L28" s="83">
        <f t="shared" si="1"/>
        <v>172.8125</v>
      </c>
      <c r="M28" s="84">
        <f t="shared" si="2"/>
        <v>172.92500000000001</v>
      </c>
      <c r="N28" s="236"/>
      <c r="O28" s="236"/>
      <c r="P28" s="236"/>
      <c r="Q28" s="245"/>
      <c r="R28" s="78">
        <f>ROUND(H28*P27,0)</f>
        <v>1383</v>
      </c>
      <c r="S28" s="72">
        <f t="shared" si="3"/>
        <v>0</v>
      </c>
    </row>
    <row r="29" spans="1:21" x14ac:dyDescent="0.25">
      <c r="A29" s="248"/>
      <c r="B29" s="251"/>
      <c r="C29" s="33">
        <v>27</v>
      </c>
      <c r="D29" s="33">
        <v>1383</v>
      </c>
      <c r="E29" s="120">
        <f t="shared" si="5"/>
        <v>29333</v>
      </c>
      <c r="F29" s="126">
        <f t="shared" si="4"/>
        <v>0.13470581752052757</v>
      </c>
      <c r="G29" s="32"/>
      <c r="H29" s="33">
        <v>8</v>
      </c>
      <c r="I29" s="33">
        <v>1</v>
      </c>
      <c r="J29" s="31">
        <f t="shared" si="0"/>
        <v>80</v>
      </c>
      <c r="L29" s="83">
        <f t="shared" si="1"/>
        <v>172.8125</v>
      </c>
      <c r="M29" s="84">
        <f t="shared" si="2"/>
        <v>172.92500000000001</v>
      </c>
      <c r="N29" s="236"/>
      <c r="O29" s="236"/>
      <c r="P29" s="236"/>
      <c r="Q29" s="245"/>
      <c r="R29" s="78">
        <f>ROUND(H29*P27,0)</f>
        <v>1383</v>
      </c>
      <c r="S29" s="72">
        <f t="shared" si="3"/>
        <v>0</v>
      </c>
      <c r="U29">
        <f>'PE Fight'!AA27*$U$3</f>
        <v>172.45147410358564</v>
      </c>
    </row>
    <row r="30" spans="1:21" x14ac:dyDescent="0.25">
      <c r="A30" s="248"/>
      <c r="B30" s="252"/>
      <c r="C30" s="36">
        <v>28</v>
      </c>
      <c r="D30" s="36">
        <v>2592</v>
      </c>
      <c r="E30" s="118">
        <f t="shared" si="5"/>
        <v>31925</v>
      </c>
      <c r="F30" s="124">
        <f t="shared" si="4"/>
        <v>0.14660904865996804</v>
      </c>
      <c r="G30" s="34"/>
      <c r="H30" s="36">
        <v>15</v>
      </c>
      <c r="I30" s="36">
        <v>2</v>
      </c>
      <c r="J30" s="37">
        <f t="shared" si="0"/>
        <v>150</v>
      </c>
      <c r="L30" s="85">
        <f t="shared" si="1"/>
        <v>172.76666666666668</v>
      </c>
      <c r="M30" s="86">
        <f t="shared" si="2"/>
        <v>172.82666666666668</v>
      </c>
      <c r="N30" s="237"/>
      <c r="O30" s="237"/>
      <c r="P30" s="237"/>
      <c r="Q30" s="246"/>
      <c r="R30" s="79">
        <f>ROUND(H30*P27,0)</f>
        <v>2592</v>
      </c>
      <c r="S30" s="74">
        <f t="shared" si="3"/>
        <v>0</v>
      </c>
    </row>
    <row r="31" spans="1:21" ht="14.45" customHeight="1" x14ac:dyDescent="0.25">
      <c r="A31" s="248"/>
      <c r="B31" s="250">
        <f>B27+1</f>
        <v>8</v>
      </c>
      <c r="C31" s="39">
        <v>29</v>
      </c>
      <c r="D31" s="39">
        <v>1944</v>
      </c>
      <c r="E31" s="119">
        <f t="shared" si="5"/>
        <v>33869</v>
      </c>
      <c r="F31" s="125">
        <f t="shared" si="4"/>
        <v>0.1555364720145484</v>
      </c>
      <c r="G31" s="38"/>
      <c r="H31" s="33">
        <v>10</v>
      </c>
      <c r="I31" s="33">
        <v>2</v>
      </c>
      <c r="J31" s="40">
        <f t="shared" si="0"/>
        <v>100</v>
      </c>
      <c r="L31" s="87">
        <f t="shared" si="1"/>
        <v>194.35</v>
      </c>
      <c r="M31" s="88">
        <f t="shared" si="2"/>
        <v>194.44</v>
      </c>
      <c r="N31" s="243">
        <f>MAX(L31:L34)</f>
        <v>194.40909090909091</v>
      </c>
      <c r="O31" s="243">
        <f>MIN(M31:M34)</f>
        <v>194.44</v>
      </c>
      <c r="P31" s="243">
        <f>IF((N31+(O31-N31)/2)&lt;N31,N31,N31+(O31-N31)/2)</f>
        <v>194.42454545454547</v>
      </c>
      <c r="Q31" s="244">
        <f>ROUND(P31/P27,4)</f>
        <v>1.125</v>
      </c>
      <c r="R31" s="77">
        <f>ROUND(H31*P31,0)</f>
        <v>1944</v>
      </c>
      <c r="S31" s="73">
        <f t="shared" si="3"/>
        <v>0</v>
      </c>
    </row>
    <row r="32" spans="1:21" x14ac:dyDescent="0.25">
      <c r="A32" s="248"/>
      <c r="B32" s="251"/>
      <c r="C32" s="33">
        <v>30</v>
      </c>
      <c r="D32" s="33">
        <v>2139</v>
      </c>
      <c r="E32" s="120">
        <f t="shared" si="5"/>
        <v>36008</v>
      </c>
      <c r="F32" s="126">
        <f t="shared" si="4"/>
        <v>0.16535939308216535</v>
      </c>
      <c r="G32" s="32"/>
      <c r="H32" s="33">
        <v>11</v>
      </c>
      <c r="I32" s="33">
        <v>2</v>
      </c>
      <c r="J32" s="42">
        <f t="shared" si="0"/>
        <v>110</v>
      </c>
      <c r="L32" s="83">
        <f t="shared" si="1"/>
        <v>194.40909090909091</v>
      </c>
      <c r="M32" s="84">
        <f t="shared" si="2"/>
        <v>194.4909090909091</v>
      </c>
      <c r="N32" s="236"/>
      <c r="O32" s="236"/>
      <c r="P32" s="236"/>
      <c r="Q32" s="245"/>
      <c r="R32" s="78">
        <f>ROUND(H32*P31,0)</f>
        <v>2139</v>
      </c>
      <c r="S32" s="72">
        <f t="shared" si="3"/>
        <v>0</v>
      </c>
    </row>
    <row r="33" spans="1:21" x14ac:dyDescent="0.25">
      <c r="A33" s="248"/>
      <c r="B33" s="251"/>
      <c r="C33" s="33">
        <v>31</v>
      </c>
      <c r="D33" s="33">
        <v>2139</v>
      </c>
      <c r="E33" s="120">
        <f t="shared" si="5"/>
        <v>38147</v>
      </c>
      <c r="F33" s="126">
        <f t="shared" si="4"/>
        <v>0.17518231414978233</v>
      </c>
      <c r="G33" s="32"/>
      <c r="H33" s="30">
        <v>11</v>
      </c>
      <c r="I33" s="33">
        <v>2</v>
      </c>
      <c r="J33" s="31">
        <f t="shared" si="0"/>
        <v>110</v>
      </c>
      <c r="L33" s="83">
        <f t="shared" si="1"/>
        <v>194.40909090909091</v>
      </c>
      <c r="M33" s="84">
        <f t="shared" si="2"/>
        <v>194.4909090909091</v>
      </c>
      <c r="N33" s="236"/>
      <c r="O33" s="236"/>
      <c r="P33" s="236"/>
      <c r="Q33" s="245"/>
      <c r="R33" s="78">
        <f>ROUND(H33*P31,0)</f>
        <v>2139</v>
      </c>
      <c r="S33" s="72">
        <f t="shared" si="3"/>
        <v>0</v>
      </c>
      <c r="U33">
        <f>'PE Fight'!AA31*$U$3</f>
        <v>194.04868706990223</v>
      </c>
    </row>
    <row r="34" spans="1:21" x14ac:dyDescent="0.25">
      <c r="A34" s="249"/>
      <c r="B34" s="252"/>
      <c r="C34" s="36">
        <v>32</v>
      </c>
      <c r="D34" s="36">
        <v>3111</v>
      </c>
      <c r="E34" s="118">
        <f t="shared" si="5"/>
        <v>41258</v>
      </c>
      <c r="F34" s="124">
        <f t="shared" si="4"/>
        <v>0.18946894689468946</v>
      </c>
      <c r="G34" s="34"/>
      <c r="H34" s="36">
        <v>16</v>
      </c>
      <c r="I34" s="36">
        <v>2</v>
      </c>
      <c r="J34" s="37">
        <f t="shared" si="0"/>
        <v>160</v>
      </c>
      <c r="L34" s="85">
        <f t="shared" si="1"/>
        <v>194.40625</v>
      </c>
      <c r="M34" s="86">
        <f t="shared" si="2"/>
        <v>194.46250000000001</v>
      </c>
      <c r="N34" s="237"/>
      <c r="O34" s="237"/>
      <c r="P34" s="237"/>
      <c r="Q34" s="246"/>
      <c r="R34" s="79">
        <f>ROUND(H34*P31,0)</f>
        <v>3111</v>
      </c>
      <c r="S34" s="74">
        <f t="shared" si="3"/>
        <v>0</v>
      </c>
    </row>
    <row r="35" spans="1:21" ht="14.45" customHeight="1" x14ac:dyDescent="0.25">
      <c r="A35" s="256">
        <f>A19+1</f>
        <v>3</v>
      </c>
      <c r="B35" s="241">
        <f>B31+1</f>
        <v>9</v>
      </c>
      <c r="C35" s="95">
        <v>33</v>
      </c>
      <c r="D35" s="39">
        <v>2376</v>
      </c>
      <c r="E35" s="119">
        <f t="shared" si="5"/>
        <v>43634</v>
      </c>
      <c r="F35" s="125">
        <f t="shared" si="4"/>
        <v>0.20038024210584324</v>
      </c>
      <c r="G35" s="38"/>
      <c r="H35" s="39">
        <v>11</v>
      </c>
      <c r="I35" s="39">
        <v>2</v>
      </c>
      <c r="J35" s="40">
        <f t="shared" si="0"/>
        <v>110</v>
      </c>
      <c r="L35" s="87">
        <f t="shared" ref="L35:L66" si="6">(D35-0.5)/H35</f>
        <v>215.95454545454547</v>
      </c>
      <c r="M35" s="88">
        <f t="shared" ref="M35:M66" si="7">(D35+0.4)/H35</f>
        <v>216.03636363636363</v>
      </c>
      <c r="N35" s="243">
        <f>MAX(L35:L38)</f>
        <v>215.96875</v>
      </c>
      <c r="O35" s="243">
        <f>MIN(M35:M38)</f>
        <v>216.02500000000001</v>
      </c>
      <c r="P35" s="243">
        <f>IF((N35+(O35-N35)/2)&lt;N35,N35,N35+(O35-N35)/2)</f>
        <v>215.99687499999999</v>
      </c>
      <c r="Q35" s="244">
        <f>ROUND(P35/P31,4)</f>
        <v>1.111</v>
      </c>
      <c r="R35" s="77">
        <f>ROUND(H35*P35,0)</f>
        <v>2376</v>
      </c>
      <c r="S35" s="73">
        <f t="shared" ref="S35:S66" si="8">(R35-D35)/D35</f>
        <v>0</v>
      </c>
    </row>
    <row r="36" spans="1:21" x14ac:dyDescent="0.25">
      <c r="A36" s="231"/>
      <c r="B36" s="234"/>
      <c r="C36" s="96">
        <v>34</v>
      </c>
      <c r="D36" s="33">
        <v>2592</v>
      </c>
      <c r="E36" s="120">
        <f t="shared" si="5"/>
        <v>46226</v>
      </c>
      <c r="F36" s="126">
        <f t="shared" si="4"/>
        <v>0.21228347324528371</v>
      </c>
      <c r="G36" s="32"/>
      <c r="H36" s="33">
        <v>12</v>
      </c>
      <c r="I36" s="33">
        <v>2</v>
      </c>
      <c r="J36" s="42">
        <f t="shared" si="0"/>
        <v>120</v>
      </c>
      <c r="L36" s="83">
        <f t="shared" si="6"/>
        <v>215.95833333333334</v>
      </c>
      <c r="M36" s="84">
        <f t="shared" si="7"/>
        <v>216.03333333333333</v>
      </c>
      <c r="N36" s="236"/>
      <c r="O36" s="236"/>
      <c r="P36" s="236"/>
      <c r="Q36" s="245"/>
      <c r="R36" s="78">
        <f>ROUND(H36*P35,0)</f>
        <v>2592</v>
      </c>
      <c r="S36" s="72">
        <f t="shared" si="8"/>
        <v>0</v>
      </c>
    </row>
    <row r="37" spans="1:21" x14ac:dyDescent="0.25">
      <c r="A37" s="231"/>
      <c r="B37" s="234"/>
      <c r="C37" s="96">
        <v>35</v>
      </c>
      <c r="D37" s="33">
        <v>2592</v>
      </c>
      <c r="E37" s="120">
        <f t="shared" si="5"/>
        <v>48818</v>
      </c>
      <c r="F37" s="126">
        <f t="shared" si="4"/>
        <v>0.22418670438472418</v>
      </c>
      <c r="G37" s="32"/>
      <c r="H37" s="30">
        <v>12</v>
      </c>
      <c r="I37" s="30">
        <v>2</v>
      </c>
      <c r="J37" s="42">
        <f t="shared" si="0"/>
        <v>120</v>
      </c>
      <c r="L37" s="83">
        <f t="shared" si="6"/>
        <v>215.95833333333334</v>
      </c>
      <c r="M37" s="84">
        <f t="shared" si="7"/>
        <v>216.03333333333333</v>
      </c>
      <c r="N37" s="236"/>
      <c r="O37" s="236"/>
      <c r="P37" s="236"/>
      <c r="Q37" s="245"/>
      <c r="R37" s="78">
        <f>ROUND(H37*P35,0)</f>
        <v>2592</v>
      </c>
      <c r="S37" s="72">
        <f t="shared" si="8"/>
        <v>0</v>
      </c>
      <c r="U37">
        <f>'PE Fight'!AA35*$U$3</f>
        <v>215.56568725099601</v>
      </c>
    </row>
    <row r="38" spans="1:21" x14ac:dyDescent="0.25">
      <c r="A38" s="231"/>
      <c r="B38" s="234"/>
      <c r="C38" s="97">
        <v>36</v>
      </c>
      <c r="D38" s="36">
        <v>3456</v>
      </c>
      <c r="E38" s="118">
        <f t="shared" si="5"/>
        <v>52274</v>
      </c>
      <c r="F38" s="124">
        <f t="shared" si="4"/>
        <v>0.2400576792373115</v>
      </c>
      <c r="G38" s="34"/>
      <c r="H38" s="36">
        <v>16</v>
      </c>
      <c r="I38" s="36">
        <v>2</v>
      </c>
      <c r="J38" s="37">
        <f t="shared" si="0"/>
        <v>160</v>
      </c>
      <c r="L38" s="85">
        <f t="shared" si="6"/>
        <v>215.96875</v>
      </c>
      <c r="M38" s="86">
        <f t="shared" si="7"/>
        <v>216.02500000000001</v>
      </c>
      <c r="N38" s="237"/>
      <c r="O38" s="237"/>
      <c r="P38" s="237"/>
      <c r="Q38" s="246"/>
      <c r="R38" s="79">
        <f>ROUND(H38*P35,0)</f>
        <v>3456</v>
      </c>
      <c r="S38" s="74">
        <f t="shared" si="8"/>
        <v>0</v>
      </c>
    </row>
    <row r="39" spans="1:21" ht="14.45" customHeight="1" x14ac:dyDescent="0.25">
      <c r="A39" s="231"/>
      <c r="B39" s="241">
        <f>B35+1</f>
        <v>10</v>
      </c>
      <c r="C39" s="95">
        <v>37</v>
      </c>
      <c r="D39" s="39">
        <v>3230</v>
      </c>
      <c r="E39" s="119">
        <f t="shared" si="5"/>
        <v>55504</v>
      </c>
      <c r="F39" s="125">
        <f t="shared" si="4"/>
        <v>0.25489079520196917</v>
      </c>
      <c r="G39" s="38"/>
      <c r="H39" s="39">
        <v>13</v>
      </c>
      <c r="I39" s="39">
        <v>2</v>
      </c>
      <c r="J39" s="40">
        <f t="shared" si="0"/>
        <v>130</v>
      </c>
      <c r="L39" s="87">
        <f t="shared" si="6"/>
        <v>248.42307692307693</v>
      </c>
      <c r="M39" s="88">
        <f t="shared" si="7"/>
        <v>248.49230769230769</v>
      </c>
      <c r="N39" s="243">
        <f>MAX(L39:L42)</f>
        <v>248.42307692307693</v>
      </c>
      <c r="O39" s="243">
        <f>MIN(M39:M42)</f>
        <v>248.46250000000001</v>
      </c>
      <c r="P39" s="243">
        <f>IF((N39+(O39-N39)/2)&lt;N39,N39,N39+(O39-N39)/2)</f>
        <v>248.44278846153847</v>
      </c>
      <c r="Q39" s="244">
        <f>ROUND(P39/P35,4)</f>
        <v>1.1501999999999999</v>
      </c>
      <c r="R39" s="77">
        <f>ROUND(H39*P39,0)</f>
        <v>3230</v>
      </c>
      <c r="S39" s="73">
        <f t="shared" si="8"/>
        <v>0</v>
      </c>
    </row>
    <row r="40" spans="1:21" x14ac:dyDescent="0.25">
      <c r="A40" s="231"/>
      <c r="B40" s="234"/>
      <c r="C40" s="96">
        <v>38</v>
      </c>
      <c r="D40" s="33">
        <v>3230</v>
      </c>
      <c r="E40" s="120">
        <f t="shared" si="5"/>
        <v>58734</v>
      </c>
      <c r="F40" s="126">
        <f t="shared" si="4"/>
        <v>0.26972391116662686</v>
      </c>
      <c r="G40" s="32"/>
      <c r="H40" s="33">
        <v>13</v>
      </c>
      <c r="I40" s="33">
        <v>2</v>
      </c>
      <c r="J40" s="42">
        <f t="shared" si="0"/>
        <v>130</v>
      </c>
      <c r="L40" s="83">
        <f t="shared" si="6"/>
        <v>248.42307692307693</v>
      </c>
      <c r="M40" s="84">
        <f t="shared" si="7"/>
        <v>248.49230769230769</v>
      </c>
      <c r="N40" s="236"/>
      <c r="O40" s="236"/>
      <c r="P40" s="236"/>
      <c r="Q40" s="245"/>
      <c r="R40" s="78">
        <f>ROUND(H40*P39,0)</f>
        <v>3230</v>
      </c>
      <c r="S40" s="72">
        <f t="shared" si="8"/>
        <v>0</v>
      </c>
    </row>
    <row r="41" spans="1:21" x14ac:dyDescent="0.25">
      <c r="A41" s="231"/>
      <c r="B41" s="234"/>
      <c r="C41" s="96">
        <v>39</v>
      </c>
      <c r="D41" s="33">
        <v>3230</v>
      </c>
      <c r="E41" s="120">
        <f t="shared" si="5"/>
        <v>61964</v>
      </c>
      <c r="F41" s="126">
        <f t="shared" si="4"/>
        <v>0.28455702713128456</v>
      </c>
      <c r="G41" s="32"/>
      <c r="H41" s="30">
        <v>13</v>
      </c>
      <c r="I41" s="30">
        <v>2</v>
      </c>
      <c r="J41" s="42">
        <f t="shared" si="0"/>
        <v>130</v>
      </c>
      <c r="L41" s="83">
        <f t="shared" si="6"/>
        <v>248.42307692307693</v>
      </c>
      <c r="M41" s="84">
        <f t="shared" si="7"/>
        <v>248.49230769230769</v>
      </c>
      <c r="N41" s="236"/>
      <c r="O41" s="236"/>
      <c r="P41" s="236"/>
      <c r="Q41" s="245"/>
      <c r="R41" s="78">
        <f>ROUND(H41*P39,0)</f>
        <v>3230</v>
      </c>
      <c r="S41" s="72">
        <f t="shared" si="8"/>
        <v>0</v>
      </c>
      <c r="U41">
        <f>'PE Fight'!AA39*$U$3</f>
        <v>247.92193533558074</v>
      </c>
    </row>
    <row r="42" spans="1:21" x14ac:dyDescent="0.25">
      <c r="A42" s="231"/>
      <c r="B42" s="242"/>
      <c r="C42" s="97">
        <v>40</v>
      </c>
      <c r="D42" s="36">
        <v>3975</v>
      </c>
      <c r="E42" s="118">
        <f t="shared" si="5"/>
        <v>65939</v>
      </c>
      <c r="F42" s="124">
        <f t="shared" si="4"/>
        <v>0.3028114035893385</v>
      </c>
      <c r="G42" s="34"/>
      <c r="H42" s="36">
        <v>16</v>
      </c>
      <c r="I42" s="36">
        <v>2</v>
      </c>
      <c r="J42" s="37">
        <f t="shared" si="0"/>
        <v>160</v>
      </c>
      <c r="L42" s="85">
        <f t="shared" si="6"/>
        <v>248.40625</v>
      </c>
      <c r="M42" s="86">
        <f t="shared" si="7"/>
        <v>248.46250000000001</v>
      </c>
      <c r="N42" s="237"/>
      <c r="O42" s="237"/>
      <c r="P42" s="237"/>
      <c r="Q42" s="246"/>
      <c r="R42" s="79">
        <f>ROUND(H42*P39,0)</f>
        <v>3975</v>
      </c>
      <c r="S42" s="74">
        <f t="shared" si="8"/>
        <v>0</v>
      </c>
    </row>
    <row r="43" spans="1:21" ht="14.45" customHeight="1" x14ac:dyDescent="0.25">
      <c r="A43" s="231"/>
      <c r="B43" s="241">
        <f>B39+1</f>
        <v>11</v>
      </c>
      <c r="C43" s="96">
        <v>41</v>
      </c>
      <c r="D43" s="30">
        <v>3932</v>
      </c>
      <c r="E43" s="117">
        <f t="shared" si="5"/>
        <v>69871</v>
      </c>
      <c r="F43" s="123">
        <f t="shared" si="4"/>
        <v>0.32086831132092802</v>
      </c>
      <c r="G43" s="32"/>
      <c r="H43" s="30">
        <v>14</v>
      </c>
      <c r="I43" s="30">
        <v>2</v>
      </c>
      <c r="J43" s="31">
        <f t="shared" si="0"/>
        <v>140</v>
      </c>
      <c r="L43" s="87">
        <f t="shared" si="6"/>
        <v>280.82142857142856</v>
      </c>
      <c r="M43" s="88">
        <f t="shared" si="7"/>
        <v>280.8857142857143</v>
      </c>
      <c r="N43" s="243">
        <f>MAX(L43:L46)</f>
        <v>280.82142857142856</v>
      </c>
      <c r="O43" s="243">
        <f>MIN(M43:M46)</f>
        <v>280.83749999999998</v>
      </c>
      <c r="P43" s="243">
        <f>IF((N43+(O43-N43)/2)&lt;N43,N43,N43+(O43-N43)/2)</f>
        <v>280.82946428571427</v>
      </c>
      <c r="Q43" s="244">
        <f>ROUND(P43/P39,4)</f>
        <v>1.1304000000000001</v>
      </c>
      <c r="R43" s="77">
        <f>ROUND(H43*P43,0)</f>
        <v>3932</v>
      </c>
      <c r="S43" s="73">
        <f t="shared" si="8"/>
        <v>0</v>
      </c>
    </row>
    <row r="44" spans="1:21" x14ac:dyDescent="0.25">
      <c r="A44" s="231"/>
      <c r="B44" s="234"/>
      <c r="C44" s="96">
        <v>42</v>
      </c>
      <c r="D44" s="33">
        <v>3932</v>
      </c>
      <c r="E44" s="120">
        <f t="shared" si="5"/>
        <v>73803</v>
      </c>
      <c r="F44" s="126">
        <f t="shared" si="4"/>
        <v>0.33892521905251749</v>
      </c>
      <c r="G44" s="32"/>
      <c r="H44" s="33">
        <v>14</v>
      </c>
      <c r="I44" s="33">
        <v>2</v>
      </c>
      <c r="J44" s="42">
        <f t="shared" si="0"/>
        <v>140</v>
      </c>
      <c r="L44" s="83">
        <f t="shared" si="6"/>
        <v>280.82142857142856</v>
      </c>
      <c r="M44" s="84">
        <f t="shared" si="7"/>
        <v>280.8857142857143</v>
      </c>
      <c r="N44" s="236"/>
      <c r="O44" s="236"/>
      <c r="P44" s="236"/>
      <c r="Q44" s="245"/>
      <c r="R44" s="78">
        <f>ROUND(H44*P43,0)</f>
        <v>3932</v>
      </c>
      <c r="S44" s="72">
        <f t="shared" si="8"/>
        <v>0</v>
      </c>
    </row>
    <row r="45" spans="1:21" x14ac:dyDescent="0.25">
      <c r="A45" s="231"/>
      <c r="B45" s="234"/>
      <c r="C45" s="96">
        <v>43</v>
      </c>
      <c r="D45" s="33">
        <v>3932</v>
      </c>
      <c r="E45" s="120">
        <f t="shared" si="5"/>
        <v>77735</v>
      </c>
      <c r="F45" s="126">
        <f t="shared" si="4"/>
        <v>0.35698212678410696</v>
      </c>
      <c r="G45" s="32"/>
      <c r="H45" s="33">
        <v>14</v>
      </c>
      <c r="I45" s="33">
        <v>2</v>
      </c>
      <c r="J45" s="42">
        <f t="shared" si="0"/>
        <v>140</v>
      </c>
      <c r="L45" s="83">
        <f t="shared" si="6"/>
        <v>280.82142857142856</v>
      </c>
      <c r="M45" s="84">
        <f t="shared" si="7"/>
        <v>280.8857142857143</v>
      </c>
      <c r="N45" s="236"/>
      <c r="O45" s="236"/>
      <c r="P45" s="236"/>
      <c r="Q45" s="245"/>
      <c r="R45" s="78">
        <f>ROUND(H45*P43,0)</f>
        <v>3932</v>
      </c>
      <c r="S45" s="72">
        <f t="shared" si="8"/>
        <v>0</v>
      </c>
      <c r="U45">
        <f>'PE Fight'!AA43*$U$3</f>
        <v>280.27751849743879</v>
      </c>
    </row>
    <row r="46" spans="1:21" x14ac:dyDescent="0.25">
      <c r="A46" s="231"/>
      <c r="B46" s="242"/>
      <c r="C46" s="97">
        <v>44</v>
      </c>
      <c r="D46" s="36">
        <v>4493</v>
      </c>
      <c r="E46" s="118">
        <f t="shared" si="5"/>
        <v>82228</v>
      </c>
      <c r="F46" s="124">
        <f t="shared" si="4"/>
        <v>0.37761531255166331</v>
      </c>
      <c r="G46" s="34"/>
      <c r="H46" s="45">
        <v>16</v>
      </c>
      <c r="I46" s="45">
        <v>2</v>
      </c>
      <c r="J46" s="43">
        <f t="shared" si="0"/>
        <v>160</v>
      </c>
      <c r="L46" s="85">
        <f t="shared" si="6"/>
        <v>280.78125</v>
      </c>
      <c r="M46" s="86">
        <f t="shared" si="7"/>
        <v>280.83749999999998</v>
      </c>
      <c r="N46" s="237"/>
      <c r="O46" s="237"/>
      <c r="P46" s="237"/>
      <c r="Q46" s="246"/>
      <c r="R46" s="79">
        <f>ROUND(H46*P43,0)</f>
        <v>4493</v>
      </c>
      <c r="S46" s="74">
        <f t="shared" si="8"/>
        <v>0</v>
      </c>
    </row>
    <row r="47" spans="1:21" ht="14.45" customHeight="1" x14ac:dyDescent="0.25">
      <c r="A47" s="231"/>
      <c r="B47" s="241">
        <f>B43+1</f>
        <v>12</v>
      </c>
      <c r="C47" s="95">
        <v>45</v>
      </c>
      <c r="D47" s="46">
        <v>4860</v>
      </c>
      <c r="E47" s="142">
        <f t="shared" si="5"/>
        <v>87088</v>
      </c>
      <c r="F47" s="143">
        <f t="shared" si="4"/>
        <v>0.39993387093811422</v>
      </c>
      <c r="G47" s="115"/>
      <c r="H47" s="46">
        <v>15</v>
      </c>
      <c r="I47" s="46">
        <v>2</v>
      </c>
      <c r="J47" s="47">
        <f t="shared" si="0"/>
        <v>150</v>
      </c>
      <c r="K47" s="144"/>
      <c r="L47" s="145">
        <f t="shared" si="6"/>
        <v>323.96666666666664</v>
      </c>
      <c r="M47" s="146">
        <f t="shared" si="7"/>
        <v>324.02666666666664</v>
      </c>
      <c r="N47" s="269">
        <f>MAX(L47:L50)</f>
        <v>323.96875</v>
      </c>
      <c r="O47" s="269">
        <f>MIN(M47:M50)</f>
        <v>324.02499999999998</v>
      </c>
      <c r="P47" s="269">
        <f>IF((N47+(O47-N47)/2)&lt;N47,N47,N47+(O47-N47)/2)</f>
        <v>323.99687499999999</v>
      </c>
      <c r="Q47" s="272">
        <f>ROUND(P47/P43,4)</f>
        <v>1.1536999999999999</v>
      </c>
      <c r="R47" s="147">
        <f>ROUND(H47*P47,0)</f>
        <v>4860</v>
      </c>
      <c r="S47" s="148">
        <f t="shared" si="8"/>
        <v>0</v>
      </c>
      <c r="T47" s="144"/>
      <c r="U47" s="144"/>
    </row>
    <row r="48" spans="1:21" x14ac:dyDescent="0.25">
      <c r="A48" s="231"/>
      <c r="B48" s="234"/>
      <c r="C48" s="96">
        <v>46</v>
      </c>
      <c r="D48" s="33">
        <v>4860</v>
      </c>
      <c r="E48" s="120">
        <f t="shared" si="5"/>
        <v>91948</v>
      </c>
      <c r="F48" s="126">
        <f t="shared" si="4"/>
        <v>0.42225242932456514</v>
      </c>
      <c r="G48" s="41"/>
      <c r="H48" s="33">
        <v>15</v>
      </c>
      <c r="I48" s="33">
        <v>2</v>
      </c>
      <c r="J48" s="42">
        <f t="shared" si="0"/>
        <v>150</v>
      </c>
      <c r="K48" s="144"/>
      <c r="L48" s="149">
        <f t="shared" si="6"/>
        <v>323.96666666666664</v>
      </c>
      <c r="M48" s="150">
        <f t="shared" si="7"/>
        <v>324.02666666666664</v>
      </c>
      <c r="N48" s="270"/>
      <c r="O48" s="270"/>
      <c r="P48" s="270"/>
      <c r="Q48" s="273"/>
      <c r="R48" s="151">
        <f>ROUND(H48*P47,0)</f>
        <v>4860</v>
      </c>
      <c r="S48" s="152">
        <f t="shared" si="8"/>
        <v>0</v>
      </c>
      <c r="T48" s="144"/>
      <c r="U48" s="144"/>
    </row>
    <row r="49" spans="1:21" x14ac:dyDescent="0.25">
      <c r="A49" s="231"/>
      <c r="B49" s="234"/>
      <c r="C49" s="96">
        <v>47</v>
      </c>
      <c r="D49" s="33">
        <v>5184</v>
      </c>
      <c r="E49" s="120">
        <f t="shared" si="5"/>
        <v>97132</v>
      </c>
      <c r="F49" s="126">
        <f t="shared" si="4"/>
        <v>0.44605889160344608</v>
      </c>
      <c r="G49" s="41"/>
      <c r="H49" s="33">
        <v>16</v>
      </c>
      <c r="I49" s="33">
        <v>2</v>
      </c>
      <c r="J49" s="42">
        <f t="shared" si="0"/>
        <v>160</v>
      </c>
      <c r="K49" s="144"/>
      <c r="L49" s="149">
        <f t="shared" si="6"/>
        <v>323.96875</v>
      </c>
      <c r="M49" s="150">
        <f t="shared" si="7"/>
        <v>324.02499999999998</v>
      </c>
      <c r="N49" s="270"/>
      <c r="O49" s="270"/>
      <c r="P49" s="270"/>
      <c r="Q49" s="273"/>
      <c r="R49" s="151">
        <f>ROUND(H49*P47,0)</f>
        <v>5184</v>
      </c>
      <c r="S49" s="152">
        <f t="shared" si="8"/>
        <v>0</v>
      </c>
      <c r="T49" s="144"/>
      <c r="U49" s="144">
        <f>'PE Fight'!AA47*$U$3</f>
        <v>323.37071713147407</v>
      </c>
    </row>
    <row r="50" spans="1:21" x14ac:dyDescent="0.25">
      <c r="A50" s="232"/>
      <c r="B50" s="242"/>
      <c r="C50" s="97">
        <v>48</v>
      </c>
      <c r="D50" s="45">
        <v>5184</v>
      </c>
      <c r="E50" s="121">
        <f t="shared" si="5"/>
        <v>102316</v>
      </c>
      <c r="F50" s="127">
        <f t="shared" si="4"/>
        <v>0.46986535388232703</v>
      </c>
      <c r="G50" s="44"/>
      <c r="H50" s="45">
        <v>16</v>
      </c>
      <c r="I50" s="45">
        <v>2</v>
      </c>
      <c r="J50" s="43">
        <f t="shared" si="0"/>
        <v>160</v>
      </c>
      <c r="K50" s="144"/>
      <c r="L50" s="153">
        <f t="shared" si="6"/>
        <v>323.96875</v>
      </c>
      <c r="M50" s="154">
        <f t="shared" si="7"/>
        <v>324.02499999999998</v>
      </c>
      <c r="N50" s="271"/>
      <c r="O50" s="271"/>
      <c r="P50" s="271"/>
      <c r="Q50" s="274"/>
      <c r="R50" s="155">
        <f>ROUND(H50*P47,0)</f>
        <v>5184</v>
      </c>
      <c r="S50" s="156">
        <f t="shared" si="8"/>
        <v>0</v>
      </c>
      <c r="T50" s="144"/>
      <c r="U50" s="144"/>
    </row>
    <row r="51" spans="1:21" ht="14.45" customHeight="1" x14ac:dyDescent="0.25">
      <c r="A51" s="247">
        <f>A35+1</f>
        <v>4</v>
      </c>
      <c r="B51" s="250">
        <f>B47+1</f>
        <v>13</v>
      </c>
      <c r="C51" s="46">
        <v>49</v>
      </c>
      <c r="D51" s="39">
        <v>5876</v>
      </c>
      <c r="E51" s="119">
        <f t="shared" si="5"/>
        <v>108192</v>
      </c>
      <c r="F51" s="125">
        <f t="shared" si="4"/>
        <v>0.49684968496849685</v>
      </c>
      <c r="G51" s="38"/>
      <c r="H51" s="46">
        <v>16</v>
      </c>
      <c r="I51" s="46">
        <v>2</v>
      </c>
      <c r="J51" s="47">
        <f t="shared" si="0"/>
        <v>160</v>
      </c>
      <c r="L51" s="87">
        <f t="shared" si="6"/>
        <v>367.21875</v>
      </c>
      <c r="M51" s="88">
        <f t="shared" si="7"/>
        <v>367.27499999999998</v>
      </c>
      <c r="N51" s="243">
        <f>MAX(L51:L54)</f>
        <v>367.21875</v>
      </c>
      <c r="O51" s="243">
        <f>MIN(M51:M54)</f>
        <v>367.27499999999998</v>
      </c>
      <c r="P51" s="243">
        <f>IF((N51+(O51-N51)/2)&lt;N51,N51,N51+(O51-N51)/2)</f>
        <v>367.24687499999999</v>
      </c>
      <c r="Q51" s="244">
        <f>ROUND(P51/P47,4)</f>
        <v>1.1335</v>
      </c>
      <c r="R51" s="77">
        <f>ROUND(H51*P51,0)</f>
        <v>5876</v>
      </c>
      <c r="S51" s="73">
        <f t="shared" si="8"/>
        <v>0</v>
      </c>
    </row>
    <row r="52" spans="1:21" x14ac:dyDescent="0.25">
      <c r="A52" s="248"/>
      <c r="B52" s="251"/>
      <c r="C52" s="33">
        <v>50</v>
      </c>
      <c r="D52" s="33">
        <v>5876</v>
      </c>
      <c r="E52" s="120">
        <f t="shared" si="5"/>
        <v>114068</v>
      </c>
      <c r="F52" s="126">
        <f t="shared" si="4"/>
        <v>0.52383401605466673</v>
      </c>
      <c r="G52" s="32"/>
      <c r="H52" s="33">
        <v>16</v>
      </c>
      <c r="I52" s="33">
        <v>2</v>
      </c>
      <c r="J52" s="42">
        <f t="shared" si="0"/>
        <v>160</v>
      </c>
      <c r="L52" s="83">
        <f t="shared" si="6"/>
        <v>367.21875</v>
      </c>
      <c r="M52" s="84">
        <f t="shared" si="7"/>
        <v>367.27499999999998</v>
      </c>
      <c r="N52" s="236"/>
      <c r="O52" s="236"/>
      <c r="P52" s="236"/>
      <c r="Q52" s="245"/>
      <c r="R52" s="78">
        <f>ROUND(H52*P51,0)</f>
        <v>5876</v>
      </c>
      <c r="S52" s="72">
        <f t="shared" si="8"/>
        <v>0</v>
      </c>
    </row>
    <row r="53" spans="1:21" x14ac:dyDescent="0.25">
      <c r="A53" s="248"/>
      <c r="B53" s="251"/>
      <c r="C53" s="33">
        <v>51</v>
      </c>
      <c r="D53" s="33">
        <v>5876</v>
      </c>
      <c r="E53" s="120">
        <f t="shared" si="5"/>
        <v>119944</v>
      </c>
      <c r="F53" s="126">
        <f t="shared" si="4"/>
        <v>0.55081834714083655</v>
      </c>
      <c r="G53" s="32"/>
      <c r="H53" s="33">
        <v>16</v>
      </c>
      <c r="I53" s="33">
        <v>2</v>
      </c>
      <c r="J53" s="31">
        <f t="shared" si="0"/>
        <v>160</v>
      </c>
      <c r="L53" s="83">
        <f t="shared" si="6"/>
        <v>367.21875</v>
      </c>
      <c r="M53" s="84">
        <f t="shared" si="7"/>
        <v>367.27499999999998</v>
      </c>
      <c r="N53" s="236"/>
      <c r="O53" s="236"/>
      <c r="P53" s="236"/>
      <c r="Q53" s="245"/>
      <c r="R53" s="78">
        <f>ROUND(H53*P51,0)</f>
        <v>5876</v>
      </c>
      <c r="S53" s="72">
        <f t="shared" si="8"/>
        <v>0</v>
      </c>
      <c r="U53">
        <f>'PE Fight'!AA51*$U$3</f>
        <v>366.51289840637446</v>
      </c>
    </row>
    <row r="54" spans="1:21" x14ac:dyDescent="0.25">
      <c r="A54" s="248"/>
      <c r="B54" s="251"/>
      <c r="C54" s="45">
        <v>52</v>
      </c>
      <c r="D54" s="36">
        <v>5876</v>
      </c>
      <c r="E54" s="118">
        <f t="shared" si="5"/>
        <v>125820</v>
      </c>
      <c r="F54" s="124">
        <f t="shared" si="4"/>
        <v>0.57780267822700637</v>
      </c>
      <c r="G54" s="34"/>
      <c r="H54" s="45">
        <v>16</v>
      </c>
      <c r="I54" s="45">
        <v>2</v>
      </c>
      <c r="J54" s="37">
        <f t="shared" si="0"/>
        <v>160</v>
      </c>
      <c r="L54" s="85">
        <f t="shared" si="6"/>
        <v>367.21875</v>
      </c>
      <c r="M54" s="86">
        <f t="shared" si="7"/>
        <v>367.27499999999998</v>
      </c>
      <c r="N54" s="237"/>
      <c r="O54" s="237"/>
      <c r="P54" s="237"/>
      <c r="Q54" s="246"/>
      <c r="R54" s="79">
        <f>ROUND(H54*P51,0)</f>
        <v>5876</v>
      </c>
      <c r="S54" s="74">
        <f t="shared" si="8"/>
        <v>0</v>
      </c>
    </row>
    <row r="55" spans="1:21" ht="14.45" customHeight="1" x14ac:dyDescent="0.25">
      <c r="A55" s="248"/>
      <c r="B55" s="250">
        <f>B51+1</f>
        <v>14</v>
      </c>
      <c r="C55" s="39">
        <v>53</v>
      </c>
      <c r="D55" s="39">
        <v>6740</v>
      </c>
      <c r="E55" s="119">
        <f t="shared" si="5"/>
        <v>132560</v>
      </c>
      <c r="F55" s="125">
        <f t="shared" si="4"/>
        <v>0.60875475302632309</v>
      </c>
      <c r="G55" s="115"/>
      <c r="H55" s="39">
        <v>16</v>
      </c>
      <c r="I55" s="39">
        <v>2</v>
      </c>
      <c r="J55" s="40">
        <f t="shared" si="0"/>
        <v>160</v>
      </c>
      <c r="L55" s="87">
        <f t="shared" si="6"/>
        <v>421.21875</v>
      </c>
      <c r="M55" s="88">
        <f t="shared" si="7"/>
        <v>421.27499999999998</v>
      </c>
      <c r="N55" s="243">
        <f>MAX(L55:L58)</f>
        <v>421.21875</v>
      </c>
      <c r="O55" s="243">
        <f>MIN(M55:M58)</f>
        <v>421.27499999999998</v>
      </c>
      <c r="P55" s="243">
        <f>IF((N55+(O55-N55)/2)&lt;N55,N55,N55+(O55-N55)/2)</f>
        <v>421.24687499999999</v>
      </c>
      <c r="Q55" s="244">
        <f>ROUND(P55/P51,4)</f>
        <v>1.147</v>
      </c>
      <c r="R55" s="77">
        <f>ROUND(H55*P55,0)</f>
        <v>6740</v>
      </c>
      <c r="S55" s="73">
        <f t="shared" si="8"/>
        <v>0</v>
      </c>
    </row>
    <row r="56" spans="1:21" x14ac:dyDescent="0.25">
      <c r="A56" s="248"/>
      <c r="B56" s="251"/>
      <c r="C56" s="33">
        <v>54</v>
      </c>
      <c r="D56" s="33">
        <v>6740</v>
      </c>
      <c r="E56" s="120">
        <f t="shared" si="5"/>
        <v>139300</v>
      </c>
      <c r="F56" s="126">
        <f t="shared" si="4"/>
        <v>0.6397068278256397</v>
      </c>
      <c r="G56" s="41"/>
      <c r="H56" s="30">
        <v>16</v>
      </c>
      <c r="I56" s="30">
        <v>2</v>
      </c>
      <c r="J56" s="31">
        <f t="shared" si="0"/>
        <v>160</v>
      </c>
      <c r="L56" s="83">
        <f t="shared" si="6"/>
        <v>421.21875</v>
      </c>
      <c r="M56" s="84">
        <f t="shared" si="7"/>
        <v>421.27499999999998</v>
      </c>
      <c r="N56" s="236"/>
      <c r="O56" s="236"/>
      <c r="P56" s="236"/>
      <c r="Q56" s="245"/>
      <c r="R56" s="78">
        <f>ROUND(H56*P55,0)</f>
        <v>6740</v>
      </c>
      <c r="S56" s="72">
        <f t="shared" si="8"/>
        <v>0</v>
      </c>
    </row>
    <row r="57" spans="1:21" x14ac:dyDescent="0.25">
      <c r="A57" s="248"/>
      <c r="B57" s="251"/>
      <c r="C57" s="33">
        <v>55</v>
      </c>
      <c r="D57" s="33">
        <v>6740</v>
      </c>
      <c r="E57" s="120">
        <f t="shared" si="5"/>
        <v>146040</v>
      </c>
      <c r="F57" s="126">
        <f t="shared" si="4"/>
        <v>0.67065890262495642</v>
      </c>
      <c r="G57" s="41"/>
      <c r="H57" s="49">
        <v>16</v>
      </c>
      <c r="I57" s="49">
        <v>2</v>
      </c>
      <c r="J57" s="31">
        <f t="shared" si="0"/>
        <v>160</v>
      </c>
      <c r="L57" s="83">
        <f t="shared" si="6"/>
        <v>421.21875</v>
      </c>
      <c r="M57" s="84">
        <f t="shared" si="7"/>
        <v>421.27499999999998</v>
      </c>
      <c r="N57" s="236"/>
      <c r="O57" s="236"/>
      <c r="P57" s="236"/>
      <c r="Q57" s="245"/>
      <c r="R57" s="78">
        <f>ROUND(H57*P55,0)</f>
        <v>6740</v>
      </c>
      <c r="S57" s="72">
        <f t="shared" si="8"/>
        <v>0</v>
      </c>
      <c r="U57">
        <f>'PE Fight'!AA55*$U$3</f>
        <v>420.40532868525895</v>
      </c>
    </row>
    <row r="58" spans="1:21" x14ac:dyDescent="0.25">
      <c r="A58" s="248"/>
      <c r="B58" s="252"/>
      <c r="C58" s="36">
        <v>56</v>
      </c>
      <c r="D58" s="36">
        <v>6740</v>
      </c>
      <c r="E58" s="118">
        <f t="shared" si="5"/>
        <v>152780</v>
      </c>
      <c r="F58" s="124">
        <f t="shared" si="4"/>
        <v>0.70161097742427303</v>
      </c>
      <c r="G58" s="44"/>
      <c r="H58" s="36">
        <v>16</v>
      </c>
      <c r="I58" s="36">
        <v>2</v>
      </c>
      <c r="J58" s="37">
        <f t="shared" si="0"/>
        <v>160</v>
      </c>
      <c r="L58" s="85">
        <f t="shared" si="6"/>
        <v>421.21875</v>
      </c>
      <c r="M58" s="86">
        <f t="shared" si="7"/>
        <v>421.27499999999998</v>
      </c>
      <c r="N58" s="237"/>
      <c r="O58" s="237"/>
      <c r="P58" s="237"/>
      <c r="Q58" s="246"/>
      <c r="R58" s="79">
        <f>ROUND(H58*P55,0)</f>
        <v>6740</v>
      </c>
      <c r="S58" s="74">
        <f t="shared" si="8"/>
        <v>0</v>
      </c>
    </row>
    <row r="59" spans="1:21" ht="14.45" customHeight="1" x14ac:dyDescent="0.25">
      <c r="A59" s="248"/>
      <c r="B59" s="250">
        <f>B55+1</f>
        <v>15</v>
      </c>
      <c r="C59" s="39">
        <v>57</v>
      </c>
      <c r="D59" s="39">
        <v>7604</v>
      </c>
      <c r="E59" s="119">
        <f t="shared" si="5"/>
        <v>160384</v>
      </c>
      <c r="F59" s="125">
        <f t="shared" si="4"/>
        <v>0.73653079593673654</v>
      </c>
      <c r="G59" s="115"/>
      <c r="H59" s="39">
        <v>16</v>
      </c>
      <c r="I59" s="39">
        <v>2</v>
      </c>
      <c r="J59" s="40">
        <f t="shared" si="0"/>
        <v>160</v>
      </c>
      <c r="L59" s="87">
        <f t="shared" si="6"/>
        <v>475.21875</v>
      </c>
      <c r="M59" s="88">
        <f t="shared" si="7"/>
        <v>475.27499999999998</v>
      </c>
      <c r="N59" s="243">
        <f>MAX(L59:L62)</f>
        <v>475.21875</v>
      </c>
      <c r="O59" s="243">
        <f>MIN(M59:M62)</f>
        <v>475.27499999999998</v>
      </c>
      <c r="P59" s="243">
        <f>IF((N59+(O59-N59)/2)&lt;N59,N59,N59+(O59-N59)/2)</f>
        <v>475.24687499999999</v>
      </c>
      <c r="Q59" s="244">
        <f>ROUND(P59/P55,4)</f>
        <v>1.1282000000000001</v>
      </c>
      <c r="R59" s="77">
        <f>ROUND(H59*P59,0)</f>
        <v>7604</v>
      </c>
      <c r="S59" s="73">
        <f t="shared" si="8"/>
        <v>0</v>
      </c>
    </row>
    <row r="60" spans="1:21" x14ac:dyDescent="0.25">
      <c r="A60" s="248"/>
      <c r="B60" s="251"/>
      <c r="C60" s="33">
        <v>58</v>
      </c>
      <c r="D60" s="33">
        <v>7604</v>
      </c>
      <c r="E60" s="120">
        <f t="shared" si="5"/>
        <v>167988</v>
      </c>
      <c r="F60" s="126">
        <f t="shared" si="4"/>
        <v>0.77145061444920005</v>
      </c>
      <c r="G60" s="41"/>
      <c r="H60" s="33">
        <v>16</v>
      </c>
      <c r="I60" s="33">
        <v>2</v>
      </c>
      <c r="J60" s="31">
        <f t="shared" si="0"/>
        <v>160</v>
      </c>
      <c r="L60" s="83">
        <f t="shared" si="6"/>
        <v>475.21875</v>
      </c>
      <c r="M60" s="84">
        <f t="shared" si="7"/>
        <v>475.27499999999998</v>
      </c>
      <c r="N60" s="236"/>
      <c r="O60" s="236"/>
      <c r="P60" s="236"/>
      <c r="Q60" s="245"/>
      <c r="R60" s="78">
        <f>ROUND(H60*P59,0)</f>
        <v>7604</v>
      </c>
      <c r="S60" s="72">
        <f t="shared" si="8"/>
        <v>0</v>
      </c>
    </row>
    <row r="61" spans="1:21" x14ac:dyDescent="0.25">
      <c r="A61" s="248"/>
      <c r="B61" s="251"/>
      <c r="C61" s="33">
        <v>59</v>
      </c>
      <c r="D61" s="33">
        <v>7604</v>
      </c>
      <c r="E61" s="120">
        <f t="shared" si="5"/>
        <v>175592</v>
      </c>
      <c r="F61" s="126">
        <f t="shared" si="4"/>
        <v>0.80637043296166355</v>
      </c>
      <c r="G61" s="41"/>
      <c r="H61" s="33">
        <v>16</v>
      </c>
      <c r="I61" s="33">
        <v>2</v>
      </c>
      <c r="J61" s="42">
        <f t="shared" si="0"/>
        <v>160</v>
      </c>
      <c r="L61" s="83">
        <f t="shared" si="6"/>
        <v>475.21875</v>
      </c>
      <c r="M61" s="84">
        <f t="shared" si="7"/>
        <v>475.27499999999998</v>
      </c>
      <c r="N61" s="236"/>
      <c r="O61" s="236"/>
      <c r="P61" s="236"/>
      <c r="Q61" s="245"/>
      <c r="R61" s="78">
        <f>ROUND(H61*P59,0)</f>
        <v>7604</v>
      </c>
      <c r="S61" s="72">
        <f t="shared" si="8"/>
        <v>0</v>
      </c>
      <c r="U61">
        <f>'PE Fight'!AA59*$U$3</f>
        <v>474.29775896414338</v>
      </c>
    </row>
    <row r="62" spans="1:21" x14ac:dyDescent="0.25">
      <c r="A62" s="248"/>
      <c r="B62" s="252"/>
      <c r="C62" s="36">
        <v>60</v>
      </c>
      <c r="D62" s="36">
        <v>7604</v>
      </c>
      <c r="E62" s="118">
        <f t="shared" si="5"/>
        <v>183196</v>
      </c>
      <c r="F62" s="124">
        <f t="shared" si="4"/>
        <v>0.84129025147412706</v>
      </c>
      <c r="G62" s="34">
        <v>1.05</v>
      </c>
      <c r="H62" s="36">
        <v>16</v>
      </c>
      <c r="I62" s="36">
        <v>2</v>
      </c>
      <c r="J62" s="37">
        <f t="shared" si="0"/>
        <v>160</v>
      </c>
      <c r="L62" s="85">
        <f t="shared" si="6"/>
        <v>475.21875</v>
      </c>
      <c r="M62" s="86">
        <f t="shared" si="7"/>
        <v>475.27499999999998</v>
      </c>
      <c r="N62" s="237"/>
      <c r="O62" s="237"/>
      <c r="P62" s="237"/>
      <c r="Q62" s="246"/>
      <c r="R62" s="79">
        <f>ROUND(H62*P59,0)</f>
        <v>7604</v>
      </c>
      <c r="S62" s="74">
        <f t="shared" si="8"/>
        <v>0</v>
      </c>
    </row>
    <row r="63" spans="1:21" ht="14.45" customHeight="1" x14ac:dyDescent="0.25">
      <c r="A63" s="248"/>
      <c r="B63" s="250">
        <f>B59+1</f>
        <v>16</v>
      </c>
      <c r="C63" s="39">
        <v>61</v>
      </c>
      <c r="D63" s="39">
        <v>8640</v>
      </c>
      <c r="E63" s="119">
        <f t="shared" si="5"/>
        <v>191836</v>
      </c>
      <c r="F63" s="125">
        <f t="shared" si="4"/>
        <v>0.88096768860559527</v>
      </c>
      <c r="G63" s="38">
        <v>0.95</v>
      </c>
      <c r="H63" s="39">
        <v>16</v>
      </c>
      <c r="I63" s="39">
        <v>2</v>
      </c>
      <c r="J63" s="40">
        <f t="shared" si="0"/>
        <v>160</v>
      </c>
      <c r="L63" s="87">
        <f t="shared" si="6"/>
        <v>539.96875</v>
      </c>
      <c r="M63" s="88">
        <f t="shared" si="7"/>
        <v>540.02499999999998</v>
      </c>
      <c r="N63" s="243">
        <f>MAX(L63:L66)</f>
        <v>539.96875</v>
      </c>
      <c r="O63" s="243">
        <f>MIN(M63:M66)</f>
        <v>540.02499999999998</v>
      </c>
      <c r="P63" s="243">
        <f>IF((N63+(O63-N63)/2)&lt;N63,N63,N63+(O63-N63)/2)</f>
        <v>539.99687500000005</v>
      </c>
      <c r="Q63" s="244">
        <f>ROUND(P63/P59,4)</f>
        <v>1.1362000000000001</v>
      </c>
      <c r="R63" s="77">
        <f>ROUND(H63*P63,0)</f>
        <v>8640</v>
      </c>
      <c r="S63" s="73">
        <f t="shared" si="8"/>
        <v>0</v>
      </c>
    </row>
    <row r="64" spans="1:21" x14ac:dyDescent="0.25">
      <c r="A64" s="248"/>
      <c r="B64" s="251"/>
      <c r="C64" s="33">
        <v>62</v>
      </c>
      <c r="D64" s="33">
        <v>8640</v>
      </c>
      <c r="E64" s="120">
        <f t="shared" si="5"/>
        <v>200476</v>
      </c>
      <c r="F64" s="126">
        <f t="shared" si="4"/>
        <v>0.92064512573706347</v>
      </c>
      <c r="G64" s="32"/>
      <c r="H64" s="33">
        <v>16</v>
      </c>
      <c r="I64" s="33">
        <v>2</v>
      </c>
      <c r="J64" s="31">
        <f t="shared" si="0"/>
        <v>160</v>
      </c>
      <c r="L64" s="83">
        <f t="shared" si="6"/>
        <v>539.96875</v>
      </c>
      <c r="M64" s="84">
        <f t="shared" si="7"/>
        <v>540.02499999999998</v>
      </c>
      <c r="N64" s="236"/>
      <c r="O64" s="236"/>
      <c r="P64" s="236"/>
      <c r="Q64" s="245"/>
      <c r="R64" s="78">
        <f>ROUND(H64*P63,0)</f>
        <v>8640</v>
      </c>
      <c r="S64" s="72">
        <f t="shared" si="8"/>
        <v>0</v>
      </c>
    </row>
    <row r="65" spans="1:21" x14ac:dyDescent="0.25">
      <c r="A65" s="248"/>
      <c r="B65" s="251"/>
      <c r="C65" s="33">
        <v>63</v>
      </c>
      <c r="D65" s="33">
        <v>8640</v>
      </c>
      <c r="E65" s="120">
        <f t="shared" si="5"/>
        <v>209116</v>
      </c>
      <c r="F65" s="126">
        <f t="shared" si="4"/>
        <v>0.96032256286853179</v>
      </c>
      <c r="G65" s="32"/>
      <c r="H65" s="33">
        <v>16</v>
      </c>
      <c r="I65" s="33">
        <v>2</v>
      </c>
      <c r="J65" s="31">
        <f t="shared" si="0"/>
        <v>160</v>
      </c>
      <c r="L65" s="83">
        <f t="shared" si="6"/>
        <v>539.96875</v>
      </c>
      <c r="M65" s="84">
        <f t="shared" si="7"/>
        <v>540.02499999999998</v>
      </c>
      <c r="N65" s="236"/>
      <c r="O65" s="236"/>
      <c r="P65" s="236"/>
      <c r="Q65" s="245"/>
      <c r="R65" s="78">
        <f>ROUND(H65*P63,0)</f>
        <v>8640</v>
      </c>
      <c r="S65" s="72">
        <f t="shared" si="8"/>
        <v>0</v>
      </c>
      <c r="U65">
        <f>'PE Fight'!AA63*$U$3</f>
        <v>538.92026892430272</v>
      </c>
    </row>
    <row r="66" spans="1:21" ht="15.75" thickBot="1" x14ac:dyDescent="0.3">
      <c r="A66" s="257"/>
      <c r="B66" s="258"/>
      <c r="C66" s="53">
        <v>64</v>
      </c>
      <c r="D66" s="53">
        <v>8640</v>
      </c>
      <c r="E66" s="122">
        <f t="shared" si="5"/>
        <v>217756</v>
      </c>
      <c r="F66" s="128">
        <f t="shared" si="4"/>
        <v>1</v>
      </c>
      <c r="G66" s="52"/>
      <c r="H66" s="53">
        <v>16</v>
      </c>
      <c r="I66" s="53">
        <v>2</v>
      </c>
      <c r="J66" s="56">
        <f t="shared" si="0"/>
        <v>160</v>
      </c>
      <c r="L66" s="89">
        <f t="shared" si="6"/>
        <v>539.96875</v>
      </c>
      <c r="M66" s="90">
        <f t="shared" si="7"/>
        <v>540.02499999999998</v>
      </c>
      <c r="N66" s="259"/>
      <c r="O66" s="259"/>
      <c r="P66" s="259"/>
      <c r="Q66" s="261"/>
      <c r="R66" s="80">
        <f>ROUND(H66*P63,0)</f>
        <v>8640</v>
      </c>
      <c r="S66" s="75">
        <f t="shared" si="8"/>
        <v>0</v>
      </c>
    </row>
    <row r="68" spans="1:21" x14ac:dyDescent="0.25">
      <c r="C68" t="s">
        <v>13</v>
      </c>
      <c r="D68" t="s">
        <v>52</v>
      </c>
    </row>
    <row r="69" spans="1:21" x14ac:dyDescent="0.25">
      <c r="B69" t="s">
        <v>48</v>
      </c>
      <c r="C69">
        <f>SUM(D3:D18)</f>
        <v>14034</v>
      </c>
      <c r="D69" s="112">
        <f>C69/$C$73</f>
        <v>6.4448281562850165E-2</v>
      </c>
      <c r="E69" s="112"/>
      <c r="F69" s="112"/>
    </row>
    <row r="70" spans="1:21" x14ac:dyDescent="0.25">
      <c r="B70" t="s">
        <v>49</v>
      </c>
      <c r="C70">
        <f>SUM(D19:D34)</f>
        <v>27224</v>
      </c>
      <c r="D70" s="112">
        <f>C70/$C$73</f>
        <v>0.12502066533183931</v>
      </c>
      <c r="E70" s="112"/>
      <c r="F70" s="112"/>
    </row>
    <row r="71" spans="1:21" x14ac:dyDescent="0.25">
      <c r="B71" t="s">
        <v>50</v>
      </c>
      <c r="C71">
        <f>SUM(D35:D50)</f>
        <v>61058</v>
      </c>
      <c r="D71" s="112">
        <f>C71/$C$73</f>
        <v>0.28039640698763751</v>
      </c>
      <c r="E71" s="112"/>
      <c r="F71" s="112"/>
    </row>
    <row r="72" spans="1:21" x14ac:dyDescent="0.25">
      <c r="B72" t="s">
        <v>51</v>
      </c>
      <c r="C72">
        <f>SUM(D51:D66)</f>
        <v>115440</v>
      </c>
      <c r="D72" s="112">
        <f>C72/$C$73</f>
        <v>0.53013464611767303</v>
      </c>
      <c r="E72" s="112"/>
      <c r="F72" s="112"/>
    </row>
    <row r="73" spans="1:21" x14ac:dyDescent="0.25">
      <c r="B73" t="s">
        <v>17</v>
      </c>
      <c r="C73">
        <f>SUM(C69:C72)</f>
        <v>217756</v>
      </c>
      <c r="D73" s="112">
        <f>C73/$C$73</f>
        <v>1</v>
      </c>
      <c r="E73" s="112"/>
      <c r="F73" s="112"/>
    </row>
    <row r="75" spans="1:21" x14ac:dyDescent="0.25">
      <c r="D75" s="140"/>
    </row>
    <row r="76" spans="1:21" x14ac:dyDescent="0.25">
      <c r="C76" s="141"/>
    </row>
    <row r="77" spans="1:21" ht="28.15" customHeight="1" x14ac:dyDescent="0.25">
      <c r="D77" t="s">
        <v>10</v>
      </c>
    </row>
    <row r="78" spans="1:21" x14ac:dyDescent="0.25">
      <c r="D78" s="63" t="s">
        <v>11</v>
      </c>
      <c r="E78" s="63"/>
      <c r="F78" s="63"/>
    </row>
    <row r="79" spans="1:21" x14ac:dyDescent="0.25">
      <c r="D79" s="58">
        <v>16</v>
      </c>
      <c r="E79" s="58"/>
      <c r="F79" s="58"/>
    </row>
    <row r="80" spans="1:21" x14ac:dyDescent="0.25">
      <c r="D80" s="58">
        <v>16</v>
      </c>
      <c r="E80" s="58"/>
      <c r="F80" s="58"/>
    </row>
    <row r="81" spans="4:16" x14ac:dyDescent="0.25">
      <c r="D81" s="58">
        <v>16</v>
      </c>
      <c r="E81" s="58"/>
      <c r="F81" s="58"/>
    </row>
    <row r="82" spans="4:16" x14ac:dyDescent="0.25">
      <c r="D82" s="58">
        <v>16</v>
      </c>
      <c r="E82" s="58"/>
      <c r="F82" s="58"/>
    </row>
    <row r="90" spans="4:16" x14ac:dyDescent="0.25">
      <c r="P90"/>
    </row>
  </sheetData>
  <mergeCells count="87">
    <mergeCell ref="Q55:Q58"/>
    <mergeCell ref="B63:B66"/>
    <mergeCell ref="N63:N66"/>
    <mergeCell ref="O63:O66"/>
    <mergeCell ref="P63:P66"/>
    <mergeCell ref="Q63:Q66"/>
    <mergeCell ref="B59:B62"/>
    <mergeCell ref="N59:N62"/>
    <mergeCell ref="O59:O62"/>
    <mergeCell ref="P59:P62"/>
    <mergeCell ref="Q59:Q62"/>
    <mergeCell ref="Q43:Q46"/>
    <mergeCell ref="A51:A66"/>
    <mergeCell ref="B51:B54"/>
    <mergeCell ref="N51:N54"/>
    <mergeCell ref="O51:O54"/>
    <mergeCell ref="P51:P54"/>
    <mergeCell ref="B47:B50"/>
    <mergeCell ref="N47:N50"/>
    <mergeCell ref="O47:O50"/>
    <mergeCell ref="P47:P50"/>
    <mergeCell ref="Q47:Q50"/>
    <mergeCell ref="Q51:Q54"/>
    <mergeCell ref="B55:B58"/>
    <mergeCell ref="N55:N58"/>
    <mergeCell ref="O55:O58"/>
    <mergeCell ref="P55:P58"/>
    <mergeCell ref="A35:A50"/>
    <mergeCell ref="B35:B38"/>
    <mergeCell ref="N35:N38"/>
    <mergeCell ref="O35:O38"/>
    <mergeCell ref="P35:P38"/>
    <mergeCell ref="B43:B46"/>
    <mergeCell ref="N43:N46"/>
    <mergeCell ref="O43:O46"/>
    <mergeCell ref="P43:P46"/>
    <mergeCell ref="Q35:Q38"/>
    <mergeCell ref="B39:B42"/>
    <mergeCell ref="N39:N42"/>
    <mergeCell ref="O39:O42"/>
    <mergeCell ref="P39:P42"/>
    <mergeCell ref="Q39:Q42"/>
    <mergeCell ref="O23:O26"/>
    <mergeCell ref="P23:P26"/>
    <mergeCell ref="Q23:Q26"/>
    <mergeCell ref="B31:B34"/>
    <mergeCell ref="N31:N34"/>
    <mergeCell ref="O31:O34"/>
    <mergeCell ref="P31:P34"/>
    <mergeCell ref="Q31:Q34"/>
    <mergeCell ref="B27:B30"/>
    <mergeCell ref="N27:N30"/>
    <mergeCell ref="O27:O30"/>
    <mergeCell ref="P27:P30"/>
    <mergeCell ref="Q27:Q30"/>
    <mergeCell ref="O7:O10"/>
    <mergeCell ref="P7:P10"/>
    <mergeCell ref="Q7:Q10"/>
    <mergeCell ref="A19:A34"/>
    <mergeCell ref="B19:B22"/>
    <mergeCell ref="N19:N22"/>
    <mergeCell ref="O19:O22"/>
    <mergeCell ref="P19:P22"/>
    <mergeCell ref="B15:B18"/>
    <mergeCell ref="N15:N18"/>
    <mergeCell ref="O15:O18"/>
    <mergeCell ref="P15:P18"/>
    <mergeCell ref="Q15:Q18"/>
    <mergeCell ref="Q19:Q22"/>
    <mergeCell ref="B23:B26"/>
    <mergeCell ref="N23:N26"/>
    <mergeCell ref="G1:J1"/>
    <mergeCell ref="L1:Q1"/>
    <mergeCell ref="R1:S1"/>
    <mergeCell ref="A3:A18"/>
    <mergeCell ref="B3:B6"/>
    <mergeCell ref="N3:N6"/>
    <mergeCell ref="O3:O6"/>
    <mergeCell ref="P3:P6"/>
    <mergeCell ref="Q3:Q6"/>
    <mergeCell ref="B11:B14"/>
    <mergeCell ref="N11:N14"/>
    <mergeCell ref="O11:O14"/>
    <mergeCell ref="P11:P14"/>
    <mergeCell ref="Q11:Q14"/>
    <mergeCell ref="B7:B10"/>
    <mergeCell ref="N7:N10"/>
  </mergeCells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1F61C-931B-4AC5-A097-3345685C1D20}">
  <dimension ref="A1:U90"/>
  <sheetViews>
    <sheetView topLeftCell="A34" zoomScale="85" zoomScaleNormal="85" workbookViewId="0">
      <selection activeCell="X36" sqref="X36"/>
    </sheetView>
  </sheetViews>
  <sheetFormatPr defaultRowHeight="15" x14ac:dyDescent="0.25"/>
  <cols>
    <col min="3" max="3" width="11.140625" customWidth="1"/>
    <col min="4" max="6" width="12" customWidth="1"/>
    <col min="7" max="7" width="9.5703125" customWidth="1"/>
    <col min="8" max="8" width="6.28515625" bestFit="1" customWidth="1"/>
    <col min="9" max="9" width="7.85546875" bestFit="1" customWidth="1"/>
    <col min="10" max="10" width="9" customWidth="1"/>
    <col min="12" max="13" width="8.5703125" style="3" customWidth="1"/>
    <col min="14" max="15" width="7.7109375" bestFit="1" customWidth="1"/>
    <col min="16" max="16" width="7.7109375" style="1" bestFit="1" customWidth="1"/>
    <col min="17" max="17" width="9.5703125" style="99" customWidth="1"/>
    <col min="18" max="18" width="10.28515625" style="3" bestFit="1" customWidth="1"/>
    <col min="19" max="19" width="9.28515625" style="3" customWidth="1"/>
  </cols>
  <sheetData>
    <row r="1" spans="1:21" ht="15.75" thickBot="1" x14ac:dyDescent="0.3">
      <c r="G1" s="222" t="s">
        <v>18</v>
      </c>
      <c r="H1" s="223"/>
      <c r="I1" s="223"/>
      <c r="J1" s="224"/>
      <c r="L1" s="225" t="s">
        <v>36</v>
      </c>
      <c r="M1" s="226"/>
      <c r="N1" s="226"/>
      <c r="O1" s="226"/>
      <c r="P1" s="226"/>
      <c r="Q1" s="227"/>
      <c r="R1" s="228" t="s">
        <v>39</v>
      </c>
      <c r="S1" s="229"/>
    </row>
    <row r="2" spans="1:21" ht="30.75" thickBot="1" x14ac:dyDescent="0.3">
      <c r="A2" s="91" t="s">
        <v>42</v>
      </c>
      <c r="B2" s="92" t="s">
        <v>43</v>
      </c>
      <c r="C2" s="92" t="s">
        <v>41</v>
      </c>
      <c r="D2" s="93" t="s">
        <v>5</v>
      </c>
      <c r="E2" s="116" t="s">
        <v>53</v>
      </c>
      <c r="F2" s="116" t="s">
        <v>54</v>
      </c>
      <c r="G2" s="61" t="s">
        <v>3</v>
      </c>
      <c r="H2" s="57" t="s">
        <v>17</v>
      </c>
      <c r="I2" s="57" t="s">
        <v>20</v>
      </c>
      <c r="J2" s="62" t="s">
        <v>2</v>
      </c>
      <c r="L2" s="68" t="s">
        <v>6</v>
      </c>
      <c r="M2" s="69" t="s">
        <v>7</v>
      </c>
      <c r="N2" s="69" t="s">
        <v>101</v>
      </c>
      <c r="O2" s="69" t="s">
        <v>102</v>
      </c>
      <c r="P2" s="67" t="s">
        <v>38</v>
      </c>
      <c r="Q2" s="98" t="s">
        <v>37</v>
      </c>
      <c r="R2" s="68" t="s">
        <v>5</v>
      </c>
      <c r="S2" s="70" t="s">
        <v>40</v>
      </c>
    </row>
    <row r="3" spans="1:21" x14ac:dyDescent="0.25">
      <c r="A3" s="230">
        <v>1</v>
      </c>
      <c r="B3" s="233">
        <v>1</v>
      </c>
      <c r="C3" s="96">
        <v>1</v>
      </c>
      <c r="D3" s="30">
        <v>408</v>
      </c>
      <c r="E3" s="117">
        <f>D3</f>
        <v>408</v>
      </c>
      <c r="F3" s="123">
        <f>E3/$E$66</f>
        <v>1.4879812689416734E-3</v>
      </c>
      <c r="G3" s="32"/>
      <c r="H3" s="30">
        <v>3</v>
      </c>
      <c r="I3" s="33">
        <v>1</v>
      </c>
      <c r="J3" s="31">
        <f t="shared" ref="J3:J66" si="0">H3*10</f>
        <v>30</v>
      </c>
      <c r="L3" s="81">
        <f t="shared" ref="L3:L66" si="1">(D3-0.5)/H3</f>
        <v>135.83333333333334</v>
      </c>
      <c r="M3" s="82">
        <f t="shared" ref="M3:M66" si="2">(D3+0.4)/H3</f>
        <v>136.13333333333333</v>
      </c>
      <c r="N3" s="235">
        <f>MAX(L3:L6)</f>
        <v>135.94444444444446</v>
      </c>
      <c r="O3" s="235">
        <f>MIN(M3:M6)</f>
        <v>136.04444444444445</v>
      </c>
      <c r="P3" s="235">
        <f>IF((N3+(O3-N3)/2)&lt;N3,N3,N3+(O3-N3)/2)</f>
        <v>135.99444444444447</v>
      </c>
      <c r="Q3" s="238"/>
      <c r="R3" s="76">
        <f>ROUND(H3*P3,0)</f>
        <v>408</v>
      </c>
      <c r="S3" s="71">
        <f t="shared" ref="S3:S66" si="3">(R3-D3)/D3</f>
        <v>0</v>
      </c>
      <c r="U3">
        <f>E6/'PE Fight'!E6</f>
        <v>1.6273504273504273</v>
      </c>
    </row>
    <row r="4" spans="1:21" x14ac:dyDescent="0.25">
      <c r="A4" s="231"/>
      <c r="B4" s="234"/>
      <c r="C4" s="96">
        <v>2</v>
      </c>
      <c r="D4" s="30">
        <v>544</v>
      </c>
      <c r="E4" s="117">
        <f>D4+E3</f>
        <v>952</v>
      </c>
      <c r="F4" s="123">
        <f t="shared" ref="F4:F66" si="4">E4/$E$66</f>
        <v>3.4719562941972378E-3</v>
      </c>
      <c r="G4" s="32"/>
      <c r="H4" s="30">
        <v>4</v>
      </c>
      <c r="I4" s="33">
        <v>1</v>
      </c>
      <c r="J4" s="31">
        <f t="shared" si="0"/>
        <v>40</v>
      </c>
      <c r="L4" s="83">
        <f t="shared" si="1"/>
        <v>135.875</v>
      </c>
      <c r="M4" s="84">
        <f t="shared" si="2"/>
        <v>136.1</v>
      </c>
      <c r="N4" s="236"/>
      <c r="O4" s="236"/>
      <c r="P4" s="236"/>
      <c r="Q4" s="239"/>
      <c r="R4" s="76">
        <f>ROUND(H4*P3,0)</f>
        <v>544</v>
      </c>
      <c r="S4" s="72">
        <f t="shared" si="3"/>
        <v>0</v>
      </c>
    </row>
    <row r="5" spans="1:21" x14ac:dyDescent="0.25">
      <c r="A5" s="231"/>
      <c r="B5" s="234"/>
      <c r="C5" s="96">
        <v>3</v>
      </c>
      <c r="D5" s="30">
        <v>680</v>
      </c>
      <c r="E5" s="117">
        <f t="shared" ref="E5:E66" si="5">D5+E4</f>
        <v>1632</v>
      </c>
      <c r="F5" s="123">
        <f t="shared" si="4"/>
        <v>5.9519250757666935E-3</v>
      </c>
      <c r="G5" s="32"/>
      <c r="H5" s="30">
        <v>5</v>
      </c>
      <c r="I5" s="33">
        <v>1</v>
      </c>
      <c r="J5" s="31">
        <f t="shared" si="0"/>
        <v>50</v>
      </c>
      <c r="L5" s="83">
        <f t="shared" si="1"/>
        <v>135.9</v>
      </c>
      <c r="M5" s="84">
        <f t="shared" si="2"/>
        <v>136.07999999999998</v>
      </c>
      <c r="N5" s="236"/>
      <c r="O5" s="236"/>
      <c r="P5" s="236"/>
      <c r="Q5" s="239"/>
      <c r="R5" s="76">
        <f>ROUND(H5*P3,0)</f>
        <v>680</v>
      </c>
      <c r="S5" s="72">
        <f t="shared" si="3"/>
        <v>0</v>
      </c>
    </row>
    <row r="6" spans="1:21" x14ac:dyDescent="0.25">
      <c r="A6" s="231"/>
      <c r="B6" s="234"/>
      <c r="C6" s="97">
        <v>4</v>
      </c>
      <c r="D6" s="36">
        <v>1224</v>
      </c>
      <c r="E6" s="118">
        <f t="shared" si="5"/>
        <v>2856</v>
      </c>
      <c r="F6" s="124">
        <f t="shared" si="4"/>
        <v>1.0415868882591713E-2</v>
      </c>
      <c r="G6" s="34"/>
      <c r="H6" s="45">
        <v>9</v>
      </c>
      <c r="I6" s="36">
        <v>2</v>
      </c>
      <c r="J6" s="37">
        <f t="shared" si="0"/>
        <v>90</v>
      </c>
      <c r="L6" s="85">
        <f t="shared" si="1"/>
        <v>135.94444444444446</v>
      </c>
      <c r="M6" s="86">
        <f t="shared" si="2"/>
        <v>136.04444444444445</v>
      </c>
      <c r="N6" s="237"/>
      <c r="O6" s="237"/>
      <c r="P6" s="237"/>
      <c r="Q6" s="240"/>
      <c r="R6" s="76">
        <f>ROUND(H6*P3,0)</f>
        <v>1224</v>
      </c>
      <c r="S6" s="72">
        <f t="shared" si="3"/>
        <v>0</v>
      </c>
    </row>
    <row r="7" spans="1:21" x14ac:dyDescent="0.25">
      <c r="A7" s="231"/>
      <c r="B7" s="241">
        <f>B3+1</f>
        <v>2</v>
      </c>
      <c r="C7" s="95">
        <v>5</v>
      </c>
      <c r="D7" s="39">
        <v>714</v>
      </c>
      <c r="E7" s="119">
        <f t="shared" si="5"/>
        <v>3570</v>
      </c>
      <c r="F7" s="125">
        <f t="shared" si="4"/>
        <v>1.3019836103239642E-2</v>
      </c>
      <c r="G7" s="38"/>
      <c r="H7" s="46">
        <v>5</v>
      </c>
      <c r="I7" s="39">
        <v>1</v>
      </c>
      <c r="J7" s="40">
        <f t="shared" si="0"/>
        <v>50</v>
      </c>
      <c r="L7" s="87">
        <f t="shared" si="1"/>
        <v>142.69999999999999</v>
      </c>
      <c r="M7" s="88">
        <f t="shared" si="2"/>
        <v>142.88</v>
      </c>
      <c r="N7" s="243">
        <f>MAX(L7:L10)</f>
        <v>142.78571428571428</v>
      </c>
      <c r="O7" s="243">
        <f>MIN(M7:M10)</f>
        <v>142.84</v>
      </c>
      <c r="P7" s="243">
        <f>IF((N7+(O7-N7)/2)&lt;N7,N7,N7+(O7-N7)/2)</f>
        <v>142.81285714285713</v>
      </c>
      <c r="Q7" s="244">
        <f>ROUND(P7/P3,4)</f>
        <v>1.0501</v>
      </c>
      <c r="R7" s="77">
        <f>ROUND(H7*P7,0)</f>
        <v>714</v>
      </c>
      <c r="S7" s="73">
        <f t="shared" si="3"/>
        <v>0</v>
      </c>
    </row>
    <row r="8" spans="1:21" x14ac:dyDescent="0.25">
      <c r="A8" s="231"/>
      <c r="B8" s="234"/>
      <c r="C8" s="96">
        <v>6</v>
      </c>
      <c r="D8" s="30">
        <v>857</v>
      </c>
      <c r="E8" s="117">
        <f t="shared" si="5"/>
        <v>4427</v>
      </c>
      <c r="F8" s="123">
        <f t="shared" si="4"/>
        <v>1.614532617059997E-2</v>
      </c>
      <c r="G8" s="32"/>
      <c r="H8" s="33">
        <v>6</v>
      </c>
      <c r="I8" s="33">
        <v>1</v>
      </c>
      <c r="J8" s="31">
        <f t="shared" si="0"/>
        <v>60</v>
      </c>
      <c r="L8" s="83">
        <f t="shared" si="1"/>
        <v>142.75</v>
      </c>
      <c r="M8" s="84">
        <f t="shared" si="2"/>
        <v>142.9</v>
      </c>
      <c r="N8" s="236"/>
      <c r="O8" s="236"/>
      <c r="P8" s="236"/>
      <c r="Q8" s="245"/>
      <c r="R8" s="78">
        <f>ROUND(H8*P7,0)</f>
        <v>857</v>
      </c>
      <c r="S8" s="72">
        <f t="shared" si="3"/>
        <v>0</v>
      </c>
    </row>
    <row r="9" spans="1:21" x14ac:dyDescent="0.25">
      <c r="A9" s="231"/>
      <c r="B9" s="234"/>
      <c r="C9" s="96">
        <v>7</v>
      </c>
      <c r="D9" s="30">
        <v>1000</v>
      </c>
      <c r="E9" s="117">
        <f t="shared" si="5"/>
        <v>5427</v>
      </c>
      <c r="F9" s="123">
        <f t="shared" si="4"/>
        <v>1.9792339084672698E-2</v>
      </c>
      <c r="G9" s="32"/>
      <c r="H9" s="33">
        <v>7</v>
      </c>
      <c r="I9" s="33">
        <v>1</v>
      </c>
      <c r="J9" s="31">
        <f t="shared" si="0"/>
        <v>70</v>
      </c>
      <c r="L9" s="83">
        <f t="shared" si="1"/>
        <v>142.78571428571428</v>
      </c>
      <c r="M9" s="84">
        <f t="shared" si="2"/>
        <v>142.91428571428571</v>
      </c>
      <c r="N9" s="236"/>
      <c r="O9" s="236"/>
      <c r="P9" s="236"/>
      <c r="Q9" s="245"/>
      <c r="R9" s="78">
        <f>ROUND(H9*P7,0)</f>
        <v>1000</v>
      </c>
      <c r="S9" s="72">
        <f t="shared" si="3"/>
        <v>0</v>
      </c>
      <c r="U9">
        <f>'PE Fight'!AA7*$U$3</f>
        <v>142.80000000000001</v>
      </c>
    </row>
    <row r="10" spans="1:21" x14ac:dyDescent="0.25">
      <c r="A10" s="231"/>
      <c r="B10" s="242"/>
      <c r="C10" s="97">
        <v>8</v>
      </c>
      <c r="D10" s="36">
        <v>1428</v>
      </c>
      <c r="E10" s="118">
        <f t="shared" si="5"/>
        <v>6855</v>
      </c>
      <c r="F10" s="124">
        <f t="shared" si="4"/>
        <v>2.5000273525968557E-2</v>
      </c>
      <c r="G10" s="34"/>
      <c r="H10" s="45">
        <v>10</v>
      </c>
      <c r="I10" s="36">
        <v>1</v>
      </c>
      <c r="J10" s="37">
        <f t="shared" si="0"/>
        <v>100</v>
      </c>
      <c r="L10" s="85">
        <f t="shared" si="1"/>
        <v>142.75</v>
      </c>
      <c r="M10" s="86">
        <f t="shared" si="2"/>
        <v>142.84</v>
      </c>
      <c r="N10" s="237"/>
      <c r="O10" s="237"/>
      <c r="P10" s="237"/>
      <c r="Q10" s="246"/>
      <c r="R10" s="79">
        <f>ROUND(H10*P7,0)</f>
        <v>1428</v>
      </c>
      <c r="S10" s="74">
        <f t="shared" si="3"/>
        <v>0</v>
      </c>
    </row>
    <row r="11" spans="1:21" ht="14.45" customHeight="1" x14ac:dyDescent="0.25">
      <c r="A11" s="231"/>
      <c r="B11" s="241">
        <f>B7+1</f>
        <v>3</v>
      </c>
      <c r="C11" s="95">
        <v>9</v>
      </c>
      <c r="D11" s="39">
        <v>1048</v>
      </c>
      <c r="E11" s="119">
        <f t="shared" si="5"/>
        <v>7903</v>
      </c>
      <c r="F11" s="125">
        <f t="shared" si="4"/>
        <v>2.8822343059916777E-2</v>
      </c>
      <c r="G11" s="38"/>
      <c r="H11" s="39">
        <v>7</v>
      </c>
      <c r="I11" s="39">
        <v>1</v>
      </c>
      <c r="J11" s="40">
        <f t="shared" si="0"/>
        <v>70</v>
      </c>
      <c r="L11" s="87">
        <f t="shared" si="1"/>
        <v>149.64285714285714</v>
      </c>
      <c r="M11" s="88">
        <f t="shared" si="2"/>
        <v>149.77142857142857</v>
      </c>
      <c r="N11" s="243">
        <f>MAX(L11:L14)</f>
        <v>149.64285714285714</v>
      </c>
      <c r="O11" s="243">
        <f>MIN(M11:M14)</f>
        <v>149.67272727272729</v>
      </c>
      <c r="P11" s="243">
        <f>IF((N11+(O11-N11)/2)&lt;N11,N11,N11+(O11-N11)/2)</f>
        <v>149.65779220779223</v>
      </c>
      <c r="Q11" s="244">
        <f>ROUND(P11/P7,4)</f>
        <v>1.0479000000000001</v>
      </c>
      <c r="R11" s="77">
        <f>ROUND(H11*P11,0)</f>
        <v>1048</v>
      </c>
      <c r="S11" s="73">
        <f t="shared" si="3"/>
        <v>0</v>
      </c>
    </row>
    <row r="12" spans="1:21" x14ac:dyDescent="0.25">
      <c r="A12" s="231"/>
      <c r="B12" s="234"/>
      <c r="C12" s="96">
        <v>10</v>
      </c>
      <c r="D12" s="33">
        <v>1048</v>
      </c>
      <c r="E12" s="120">
        <f t="shared" si="5"/>
        <v>8951</v>
      </c>
      <c r="F12" s="126">
        <f t="shared" si="4"/>
        <v>3.2644412593864996E-2</v>
      </c>
      <c r="G12" s="32"/>
      <c r="H12" s="33">
        <v>7</v>
      </c>
      <c r="I12" s="33">
        <v>1</v>
      </c>
      <c r="J12" s="31">
        <f t="shared" si="0"/>
        <v>70</v>
      </c>
      <c r="L12" s="83">
        <f t="shared" si="1"/>
        <v>149.64285714285714</v>
      </c>
      <c r="M12" s="84">
        <f t="shared" si="2"/>
        <v>149.77142857142857</v>
      </c>
      <c r="N12" s="236"/>
      <c r="O12" s="236"/>
      <c r="P12" s="236"/>
      <c r="Q12" s="245"/>
      <c r="R12" s="78">
        <f>ROUND(H12*P11,0)</f>
        <v>1048</v>
      </c>
      <c r="S12" s="72">
        <f t="shared" si="3"/>
        <v>0</v>
      </c>
    </row>
    <row r="13" spans="1:21" x14ac:dyDescent="0.25">
      <c r="A13" s="231"/>
      <c r="B13" s="234"/>
      <c r="C13" s="96">
        <v>11</v>
      </c>
      <c r="D13" s="33">
        <v>1197</v>
      </c>
      <c r="E13" s="120">
        <f t="shared" si="5"/>
        <v>10148</v>
      </c>
      <c r="F13" s="126">
        <f t="shared" si="4"/>
        <v>3.7009887052010054E-2</v>
      </c>
      <c r="G13" s="41"/>
      <c r="H13" s="33">
        <v>8</v>
      </c>
      <c r="I13" s="33">
        <v>1</v>
      </c>
      <c r="J13" s="42">
        <f t="shared" si="0"/>
        <v>80</v>
      </c>
      <c r="L13" s="83">
        <f t="shared" si="1"/>
        <v>149.5625</v>
      </c>
      <c r="M13" s="84">
        <f t="shared" si="2"/>
        <v>149.67500000000001</v>
      </c>
      <c r="N13" s="236"/>
      <c r="O13" s="236"/>
      <c r="P13" s="236"/>
      <c r="Q13" s="245"/>
      <c r="R13" s="78">
        <f>ROUND(H13*P11,0)</f>
        <v>1197</v>
      </c>
      <c r="S13" s="72">
        <f t="shared" si="3"/>
        <v>0</v>
      </c>
      <c r="U13">
        <f>'PE Fight'!AA11*$U$3</f>
        <v>149.53554001554002</v>
      </c>
    </row>
    <row r="14" spans="1:21" x14ac:dyDescent="0.25">
      <c r="A14" s="231"/>
      <c r="B14" s="242"/>
      <c r="C14" s="97">
        <v>12</v>
      </c>
      <c r="D14" s="36">
        <v>1646</v>
      </c>
      <c r="E14" s="118">
        <f t="shared" si="5"/>
        <v>11794</v>
      </c>
      <c r="F14" s="124">
        <f t="shared" si="4"/>
        <v>4.3012870308573765E-2</v>
      </c>
      <c r="G14" s="34"/>
      <c r="H14" s="45">
        <v>11</v>
      </c>
      <c r="I14" s="36">
        <v>2</v>
      </c>
      <c r="J14" s="37">
        <f t="shared" si="0"/>
        <v>110</v>
      </c>
      <c r="L14" s="85">
        <f t="shared" si="1"/>
        <v>149.59090909090909</v>
      </c>
      <c r="M14" s="86">
        <f t="shared" si="2"/>
        <v>149.67272727272729</v>
      </c>
      <c r="N14" s="237"/>
      <c r="O14" s="237"/>
      <c r="P14" s="237"/>
      <c r="Q14" s="246"/>
      <c r="R14" s="79">
        <f>ROUND(H14*P11,0)</f>
        <v>1646</v>
      </c>
      <c r="S14" s="74">
        <f t="shared" si="3"/>
        <v>0</v>
      </c>
    </row>
    <row r="15" spans="1:21" ht="14.45" customHeight="1" x14ac:dyDescent="0.25">
      <c r="A15" s="231"/>
      <c r="B15" s="241">
        <f>B11+1</f>
        <v>4</v>
      </c>
      <c r="C15" s="95">
        <v>13</v>
      </c>
      <c r="D15" s="39">
        <v>1306</v>
      </c>
      <c r="E15" s="119">
        <f t="shared" si="5"/>
        <v>13100</v>
      </c>
      <c r="F15" s="125">
        <f t="shared" si="4"/>
        <v>4.7775869174352746E-2</v>
      </c>
      <c r="G15" s="38"/>
      <c r="H15" s="39">
        <v>8</v>
      </c>
      <c r="I15" s="39">
        <v>1</v>
      </c>
      <c r="J15" s="40">
        <f t="shared" si="0"/>
        <v>80</v>
      </c>
      <c r="L15" s="87">
        <f t="shared" si="1"/>
        <v>163.1875</v>
      </c>
      <c r="M15" s="88">
        <f t="shared" si="2"/>
        <v>163.30000000000001</v>
      </c>
      <c r="N15" s="243">
        <f>MAX(L15:L18)</f>
        <v>163.20833333333334</v>
      </c>
      <c r="O15" s="243">
        <f>MIN(M15:M18)</f>
        <v>163.28333333333333</v>
      </c>
      <c r="P15" s="243">
        <f>IF((N15+(O15-N15)/2)&lt;N15,N15,N15+(O15-N15)/2)</f>
        <v>163.24583333333334</v>
      </c>
      <c r="Q15" s="244">
        <f>ROUND(P15/P11,4)</f>
        <v>1.0908</v>
      </c>
      <c r="R15" s="77">
        <f>ROUND(H15*P15,0)</f>
        <v>1306</v>
      </c>
      <c r="S15" s="73">
        <f t="shared" si="3"/>
        <v>0</v>
      </c>
    </row>
    <row r="16" spans="1:21" x14ac:dyDescent="0.25">
      <c r="A16" s="231"/>
      <c r="B16" s="234"/>
      <c r="C16" s="96">
        <v>14</v>
      </c>
      <c r="D16" s="30">
        <v>1306</v>
      </c>
      <c r="E16" s="117">
        <f t="shared" si="5"/>
        <v>14406</v>
      </c>
      <c r="F16" s="123">
        <f t="shared" si="4"/>
        <v>5.2538868040131727E-2</v>
      </c>
      <c r="G16" s="32"/>
      <c r="H16" s="33">
        <v>8</v>
      </c>
      <c r="I16" s="33">
        <v>1</v>
      </c>
      <c r="J16" s="31">
        <f t="shared" si="0"/>
        <v>80</v>
      </c>
      <c r="L16" s="83">
        <f t="shared" si="1"/>
        <v>163.1875</v>
      </c>
      <c r="M16" s="84">
        <f t="shared" si="2"/>
        <v>163.30000000000001</v>
      </c>
      <c r="N16" s="236"/>
      <c r="O16" s="236"/>
      <c r="P16" s="236"/>
      <c r="Q16" s="245"/>
      <c r="R16" s="78">
        <f>ROUND(H16*P15,0)</f>
        <v>1306</v>
      </c>
      <c r="S16" s="72">
        <f t="shared" si="3"/>
        <v>0</v>
      </c>
    </row>
    <row r="17" spans="1:21" x14ac:dyDescent="0.25">
      <c r="A17" s="231"/>
      <c r="B17" s="234"/>
      <c r="C17" s="96">
        <v>15</v>
      </c>
      <c r="D17" s="30">
        <v>1306</v>
      </c>
      <c r="E17" s="117">
        <f t="shared" si="5"/>
        <v>15712</v>
      </c>
      <c r="F17" s="123">
        <f t="shared" si="4"/>
        <v>5.7301866905910714E-2</v>
      </c>
      <c r="G17" s="41">
        <v>0.3</v>
      </c>
      <c r="H17" s="33">
        <v>8</v>
      </c>
      <c r="I17" s="33">
        <v>1</v>
      </c>
      <c r="J17" s="42">
        <f t="shared" si="0"/>
        <v>80</v>
      </c>
      <c r="L17" s="83">
        <f t="shared" si="1"/>
        <v>163.1875</v>
      </c>
      <c r="M17" s="84">
        <f t="shared" si="2"/>
        <v>163.30000000000001</v>
      </c>
      <c r="N17" s="236"/>
      <c r="O17" s="236"/>
      <c r="P17" s="236"/>
      <c r="Q17" s="245"/>
      <c r="R17" s="78">
        <f>ROUND(H17*P15,0)</f>
        <v>1306</v>
      </c>
      <c r="S17" s="72">
        <f t="shared" si="3"/>
        <v>0</v>
      </c>
      <c r="U17">
        <f>'PE Fight'!AA15*$U$3</f>
        <v>163.13509971509973</v>
      </c>
    </row>
    <row r="18" spans="1:21" x14ac:dyDescent="0.25">
      <c r="A18" s="232"/>
      <c r="B18" s="242"/>
      <c r="C18" s="97">
        <v>16</v>
      </c>
      <c r="D18" s="36">
        <v>1959</v>
      </c>
      <c r="E18" s="118">
        <f t="shared" si="5"/>
        <v>17671</v>
      </c>
      <c r="F18" s="124">
        <f t="shared" si="4"/>
        <v>6.4446365204579192E-2</v>
      </c>
      <c r="G18" s="44">
        <v>0.3</v>
      </c>
      <c r="H18" s="45">
        <v>12</v>
      </c>
      <c r="I18" s="36">
        <v>2</v>
      </c>
      <c r="J18" s="43">
        <f t="shared" si="0"/>
        <v>120</v>
      </c>
      <c r="L18" s="85">
        <f t="shared" si="1"/>
        <v>163.20833333333334</v>
      </c>
      <c r="M18" s="86">
        <f t="shared" si="2"/>
        <v>163.28333333333333</v>
      </c>
      <c r="N18" s="237"/>
      <c r="O18" s="237"/>
      <c r="P18" s="237"/>
      <c r="Q18" s="246"/>
      <c r="R18" s="79">
        <f>ROUND(H18*P15,0)</f>
        <v>1959</v>
      </c>
      <c r="S18" s="74">
        <f t="shared" si="3"/>
        <v>0</v>
      </c>
    </row>
    <row r="19" spans="1:21" ht="14.45" customHeight="1" x14ac:dyDescent="0.25">
      <c r="A19" s="247">
        <f>A3+1</f>
        <v>2</v>
      </c>
      <c r="B19" s="250">
        <f>B15+1</f>
        <v>5</v>
      </c>
      <c r="C19" s="39">
        <v>17</v>
      </c>
      <c r="D19" s="39">
        <v>1415</v>
      </c>
      <c r="E19" s="119">
        <f t="shared" si="5"/>
        <v>19086</v>
      </c>
      <c r="F19" s="125">
        <f t="shared" si="4"/>
        <v>6.9606888477992096E-2</v>
      </c>
      <c r="G19" s="38"/>
      <c r="H19" s="39">
        <v>8</v>
      </c>
      <c r="I19" s="39">
        <v>1</v>
      </c>
      <c r="J19" s="40">
        <f t="shared" si="0"/>
        <v>80</v>
      </c>
      <c r="L19" s="87">
        <f t="shared" si="1"/>
        <v>176.8125</v>
      </c>
      <c r="M19" s="88">
        <f t="shared" si="2"/>
        <v>176.92500000000001</v>
      </c>
      <c r="N19" s="243">
        <f>MAX(L19:L22)</f>
        <v>176.8125</v>
      </c>
      <c r="O19" s="243">
        <f>MIN(M19:M22)</f>
        <v>176.87692307692308</v>
      </c>
      <c r="P19" s="243">
        <f>IF((N19+(O19-N19)/2)&lt;N19,N19,N19+(O19-N19)/2)</f>
        <v>176.84471153846152</v>
      </c>
      <c r="Q19" s="244">
        <f>ROUND(P19/P15,4)</f>
        <v>1.0832999999999999</v>
      </c>
      <c r="R19" s="77">
        <f>ROUND(H19*P19,0)</f>
        <v>1415</v>
      </c>
      <c r="S19" s="73">
        <f t="shared" si="3"/>
        <v>0</v>
      </c>
    </row>
    <row r="20" spans="1:21" x14ac:dyDescent="0.25">
      <c r="A20" s="248"/>
      <c r="B20" s="251"/>
      <c r="C20" s="33">
        <v>18</v>
      </c>
      <c r="D20" s="30">
        <v>1415</v>
      </c>
      <c r="E20" s="117">
        <f t="shared" si="5"/>
        <v>20501</v>
      </c>
      <c r="F20" s="123">
        <f t="shared" si="4"/>
        <v>7.4767411751405013E-2</v>
      </c>
      <c r="G20" s="32"/>
      <c r="H20" s="33">
        <v>8</v>
      </c>
      <c r="I20" s="33">
        <v>1</v>
      </c>
      <c r="J20" s="31">
        <f t="shared" si="0"/>
        <v>80</v>
      </c>
      <c r="L20" s="83">
        <f t="shared" si="1"/>
        <v>176.8125</v>
      </c>
      <c r="M20" s="84">
        <f t="shared" si="2"/>
        <v>176.92500000000001</v>
      </c>
      <c r="N20" s="236"/>
      <c r="O20" s="236"/>
      <c r="P20" s="236"/>
      <c r="Q20" s="245"/>
      <c r="R20" s="78">
        <f>ROUND(H20*P19,0)</f>
        <v>1415</v>
      </c>
      <c r="S20" s="72">
        <f t="shared" si="3"/>
        <v>0</v>
      </c>
    </row>
    <row r="21" spans="1:21" x14ac:dyDescent="0.25">
      <c r="A21" s="248"/>
      <c r="B21" s="251"/>
      <c r="C21" s="33">
        <v>19</v>
      </c>
      <c r="D21" s="30">
        <v>1415</v>
      </c>
      <c r="E21" s="117">
        <f t="shared" si="5"/>
        <v>21916</v>
      </c>
      <c r="F21" s="123">
        <f t="shared" si="4"/>
        <v>7.9927935024817917E-2</v>
      </c>
      <c r="G21" s="32"/>
      <c r="H21" s="33">
        <v>8</v>
      </c>
      <c r="I21" s="33">
        <v>1</v>
      </c>
      <c r="J21" s="31">
        <f t="shared" si="0"/>
        <v>80</v>
      </c>
      <c r="L21" s="83">
        <f t="shared" si="1"/>
        <v>176.8125</v>
      </c>
      <c r="M21" s="84">
        <f t="shared" si="2"/>
        <v>176.92500000000001</v>
      </c>
      <c r="N21" s="236"/>
      <c r="O21" s="236"/>
      <c r="P21" s="236"/>
      <c r="Q21" s="245"/>
      <c r="R21" s="78">
        <f>ROUND(H21*P19,0)</f>
        <v>1415</v>
      </c>
      <c r="S21" s="72">
        <f t="shared" si="3"/>
        <v>0</v>
      </c>
      <c r="U21">
        <f>'PE Fight'!AA19*$U$3</f>
        <v>176.74903353057198</v>
      </c>
    </row>
    <row r="22" spans="1:21" x14ac:dyDescent="0.25">
      <c r="A22" s="248"/>
      <c r="B22" s="251"/>
      <c r="C22" s="36">
        <v>20</v>
      </c>
      <c r="D22" s="45">
        <v>2299</v>
      </c>
      <c r="E22" s="121">
        <f t="shared" si="5"/>
        <v>24215</v>
      </c>
      <c r="F22" s="127">
        <f t="shared" si="4"/>
        <v>8.8312417714271133E-2</v>
      </c>
      <c r="G22" s="44"/>
      <c r="H22" s="45">
        <v>13</v>
      </c>
      <c r="I22" s="45">
        <v>2</v>
      </c>
      <c r="J22" s="43">
        <f t="shared" si="0"/>
        <v>130</v>
      </c>
      <c r="L22" s="85">
        <f t="shared" si="1"/>
        <v>176.80769230769232</v>
      </c>
      <c r="M22" s="86">
        <f t="shared" si="2"/>
        <v>176.87692307692308</v>
      </c>
      <c r="N22" s="237"/>
      <c r="O22" s="237"/>
      <c r="P22" s="237"/>
      <c r="Q22" s="246"/>
      <c r="R22" s="79">
        <f>ROUND(H22*P19,0)</f>
        <v>2299</v>
      </c>
      <c r="S22" s="74">
        <f t="shared" si="3"/>
        <v>0</v>
      </c>
    </row>
    <row r="23" spans="1:21" ht="14.45" customHeight="1" x14ac:dyDescent="0.25">
      <c r="A23" s="248"/>
      <c r="B23" s="250">
        <f>B19+1</f>
        <v>6</v>
      </c>
      <c r="C23" s="39">
        <v>21</v>
      </c>
      <c r="D23" s="39">
        <v>1578</v>
      </c>
      <c r="E23" s="119">
        <f t="shared" si="5"/>
        <v>25793</v>
      </c>
      <c r="F23" s="125">
        <f t="shared" si="4"/>
        <v>9.4067404092677886E-2</v>
      </c>
      <c r="G23" s="115"/>
      <c r="H23" s="46">
        <v>8</v>
      </c>
      <c r="I23" s="46">
        <v>1</v>
      </c>
      <c r="J23" s="31">
        <f t="shared" si="0"/>
        <v>80</v>
      </c>
      <c r="L23" s="87">
        <f t="shared" si="1"/>
        <v>197.1875</v>
      </c>
      <c r="M23" s="88">
        <f t="shared" si="2"/>
        <v>197.3</v>
      </c>
      <c r="N23" s="243">
        <f>MAX(L23:L26)</f>
        <v>197.1875</v>
      </c>
      <c r="O23" s="243">
        <f>MIN(M23:M26)</f>
        <v>197.24285714285716</v>
      </c>
      <c r="P23" s="243">
        <f>IF((N23+(O23-N23)/2)&lt;N23,N23,N23+(O23-N23)/2)</f>
        <v>197.21517857142857</v>
      </c>
      <c r="Q23" s="244">
        <f>ROUND(P23/P19,4)</f>
        <v>1.1152</v>
      </c>
      <c r="R23" s="77">
        <f>ROUND(H23*P23,0)</f>
        <v>1578</v>
      </c>
      <c r="S23" s="73">
        <f t="shared" si="3"/>
        <v>0</v>
      </c>
    </row>
    <row r="24" spans="1:21" x14ac:dyDescent="0.25">
      <c r="A24" s="248"/>
      <c r="B24" s="251"/>
      <c r="C24" s="33">
        <v>22</v>
      </c>
      <c r="D24" s="33">
        <v>1578</v>
      </c>
      <c r="E24" s="120">
        <f t="shared" si="5"/>
        <v>27371</v>
      </c>
      <c r="F24" s="126">
        <f t="shared" si="4"/>
        <v>9.9822390471084654E-2</v>
      </c>
      <c r="G24" s="41"/>
      <c r="H24" s="33">
        <v>8</v>
      </c>
      <c r="I24" s="33">
        <v>1</v>
      </c>
      <c r="J24" s="42">
        <f t="shared" si="0"/>
        <v>80</v>
      </c>
      <c r="L24" s="83">
        <f t="shared" si="1"/>
        <v>197.1875</v>
      </c>
      <c r="M24" s="84">
        <f t="shared" si="2"/>
        <v>197.3</v>
      </c>
      <c r="N24" s="236"/>
      <c r="O24" s="236"/>
      <c r="P24" s="236"/>
      <c r="Q24" s="245"/>
      <c r="R24" s="78">
        <f>ROUND(H24*P23,0)</f>
        <v>1578</v>
      </c>
      <c r="S24" s="72">
        <f t="shared" si="3"/>
        <v>0</v>
      </c>
    </row>
    <row r="25" spans="1:21" x14ac:dyDescent="0.25">
      <c r="A25" s="248"/>
      <c r="B25" s="251"/>
      <c r="C25" s="33">
        <v>23</v>
      </c>
      <c r="D25" s="33">
        <v>1578</v>
      </c>
      <c r="E25" s="120">
        <f t="shared" si="5"/>
        <v>28949</v>
      </c>
      <c r="F25" s="126">
        <f t="shared" si="4"/>
        <v>0.10557737684949142</v>
      </c>
      <c r="G25" s="41"/>
      <c r="H25" s="33">
        <v>8</v>
      </c>
      <c r="I25" s="33">
        <v>1</v>
      </c>
      <c r="J25" s="42">
        <f t="shared" si="0"/>
        <v>80</v>
      </c>
      <c r="L25" s="83">
        <f t="shared" si="1"/>
        <v>197.1875</v>
      </c>
      <c r="M25" s="84">
        <f t="shared" si="2"/>
        <v>197.3</v>
      </c>
      <c r="N25" s="236"/>
      <c r="O25" s="236"/>
      <c r="P25" s="236"/>
      <c r="Q25" s="245"/>
      <c r="R25" s="78">
        <f>ROUND(H25*P23,0)</f>
        <v>1578</v>
      </c>
      <c r="S25" s="72">
        <f t="shared" si="3"/>
        <v>0</v>
      </c>
      <c r="U25">
        <f>'PE Fight'!AA23*$U$3</f>
        <v>197.13606837606838</v>
      </c>
    </row>
    <row r="26" spans="1:21" x14ac:dyDescent="0.25">
      <c r="A26" s="248"/>
      <c r="B26" s="252"/>
      <c r="C26" s="36">
        <v>24</v>
      </c>
      <c r="D26" s="45">
        <v>2761</v>
      </c>
      <c r="E26" s="121">
        <f t="shared" si="5"/>
        <v>31710</v>
      </c>
      <c r="F26" s="127">
        <f t="shared" si="4"/>
        <v>0.11564677950524622</v>
      </c>
      <c r="G26" s="44"/>
      <c r="H26" s="33">
        <v>14</v>
      </c>
      <c r="I26" s="33">
        <v>2</v>
      </c>
      <c r="J26" s="42">
        <f t="shared" si="0"/>
        <v>140</v>
      </c>
      <c r="L26" s="85">
        <f t="shared" si="1"/>
        <v>197.17857142857142</v>
      </c>
      <c r="M26" s="86">
        <f t="shared" si="2"/>
        <v>197.24285714285716</v>
      </c>
      <c r="N26" s="237"/>
      <c r="O26" s="237"/>
      <c r="P26" s="237"/>
      <c r="Q26" s="246"/>
      <c r="R26" s="79">
        <f>ROUND(H26*P23,0)</f>
        <v>2761</v>
      </c>
      <c r="S26" s="74">
        <f t="shared" si="3"/>
        <v>0</v>
      </c>
    </row>
    <row r="27" spans="1:21" ht="14.45" customHeight="1" x14ac:dyDescent="0.25">
      <c r="A27" s="248"/>
      <c r="B27" s="250">
        <f>B23+1</f>
        <v>7</v>
      </c>
      <c r="C27" s="39">
        <v>25</v>
      </c>
      <c r="D27" s="39">
        <v>1741</v>
      </c>
      <c r="E27" s="119">
        <f t="shared" si="5"/>
        <v>33451</v>
      </c>
      <c r="F27" s="125">
        <f t="shared" si="4"/>
        <v>0.12199622898864684</v>
      </c>
      <c r="G27" s="38"/>
      <c r="H27" s="39">
        <v>8</v>
      </c>
      <c r="I27" s="39">
        <v>1</v>
      </c>
      <c r="J27" s="40">
        <f t="shared" si="0"/>
        <v>80</v>
      </c>
      <c r="L27" s="87">
        <f t="shared" si="1"/>
        <v>217.5625</v>
      </c>
      <c r="M27" s="88">
        <f t="shared" si="2"/>
        <v>217.67500000000001</v>
      </c>
      <c r="N27" s="243">
        <f>MAX(L27:L30)</f>
        <v>217.56666666666666</v>
      </c>
      <c r="O27" s="243">
        <f>MIN(M27:M30)</f>
        <v>217.62666666666667</v>
      </c>
      <c r="P27" s="243">
        <f>IF((N27+(O27-N27)/2)&lt;N27,N27,N27+(O27-N27)/2)</f>
        <v>217.59666666666666</v>
      </c>
      <c r="Q27" s="244">
        <f>ROUND(P27/P23,4)</f>
        <v>1.1032999999999999</v>
      </c>
      <c r="R27" s="77">
        <f>ROUND(H27*P27,0)</f>
        <v>1741</v>
      </c>
      <c r="S27" s="73">
        <f t="shared" si="3"/>
        <v>0</v>
      </c>
    </row>
    <row r="28" spans="1:21" x14ac:dyDescent="0.25">
      <c r="A28" s="248"/>
      <c r="B28" s="251"/>
      <c r="C28" s="33">
        <v>26</v>
      </c>
      <c r="D28" s="33">
        <v>1741</v>
      </c>
      <c r="E28" s="120">
        <f t="shared" si="5"/>
        <v>35192</v>
      </c>
      <c r="F28" s="126">
        <f t="shared" si="4"/>
        <v>0.12834567847204748</v>
      </c>
      <c r="G28" s="32"/>
      <c r="H28" s="33">
        <v>8</v>
      </c>
      <c r="I28" s="33">
        <v>1</v>
      </c>
      <c r="J28" s="31">
        <f t="shared" si="0"/>
        <v>80</v>
      </c>
      <c r="L28" s="83">
        <f t="shared" si="1"/>
        <v>217.5625</v>
      </c>
      <c r="M28" s="84">
        <f t="shared" si="2"/>
        <v>217.67500000000001</v>
      </c>
      <c r="N28" s="236"/>
      <c r="O28" s="236"/>
      <c r="P28" s="236"/>
      <c r="Q28" s="245"/>
      <c r="R28" s="78">
        <f>ROUND(H28*P27,0)</f>
        <v>1741</v>
      </c>
      <c r="S28" s="72">
        <f t="shared" si="3"/>
        <v>0</v>
      </c>
    </row>
    <row r="29" spans="1:21" x14ac:dyDescent="0.25">
      <c r="A29" s="248"/>
      <c r="B29" s="251"/>
      <c r="C29" s="33">
        <v>27</v>
      </c>
      <c r="D29" s="33">
        <v>1741</v>
      </c>
      <c r="E29" s="120">
        <f t="shared" si="5"/>
        <v>36933</v>
      </c>
      <c r="F29" s="126">
        <f t="shared" si="4"/>
        <v>0.13469512795544808</v>
      </c>
      <c r="G29" s="32"/>
      <c r="H29" s="33">
        <v>8</v>
      </c>
      <c r="I29" s="33">
        <v>1</v>
      </c>
      <c r="J29" s="31">
        <f t="shared" si="0"/>
        <v>80</v>
      </c>
      <c r="L29" s="83">
        <f t="shared" si="1"/>
        <v>217.5625</v>
      </c>
      <c r="M29" s="84">
        <f t="shared" si="2"/>
        <v>217.67500000000001</v>
      </c>
      <c r="N29" s="236"/>
      <c r="O29" s="236"/>
      <c r="P29" s="236"/>
      <c r="Q29" s="245"/>
      <c r="R29" s="78">
        <f>ROUND(H29*P27,0)</f>
        <v>1741</v>
      </c>
      <c r="S29" s="72">
        <f t="shared" si="3"/>
        <v>0</v>
      </c>
      <c r="U29">
        <f>'PE Fight'!AA27*$U$3</f>
        <v>217.40859259259258</v>
      </c>
    </row>
    <row r="30" spans="1:21" x14ac:dyDescent="0.25">
      <c r="A30" s="248"/>
      <c r="B30" s="252"/>
      <c r="C30" s="36">
        <v>28</v>
      </c>
      <c r="D30" s="36">
        <v>3264</v>
      </c>
      <c r="E30" s="118">
        <f t="shared" si="5"/>
        <v>40197</v>
      </c>
      <c r="F30" s="124">
        <f t="shared" si="4"/>
        <v>0.14659897810698147</v>
      </c>
      <c r="G30" s="34"/>
      <c r="H30" s="36">
        <v>15</v>
      </c>
      <c r="I30" s="36">
        <v>2</v>
      </c>
      <c r="J30" s="37">
        <f t="shared" si="0"/>
        <v>150</v>
      </c>
      <c r="L30" s="85">
        <f t="shared" si="1"/>
        <v>217.56666666666666</v>
      </c>
      <c r="M30" s="86">
        <f t="shared" si="2"/>
        <v>217.62666666666667</v>
      </c>
      <c r="N30" s="237"/>
      <c r="O30" s="237"/>
      <c r="P30" s="237"/>
      <c r="Q30" s="246"/>
      <c r="R30" s="79">
        <f>ROUND(H30*P27,0)</f>
        <v>3264</v>
      </c>
      <c r="S30" s="74">
        <f t="shared" si="3"/>
        <v>0</v>
      </c>
    </row>
    <row r="31" spans="1:21" ht="14.45" customHeight="1" x14ac:dyDescent="0.25">
      <c r="A31" s="248"/>
      <c r="B31" s="250">
        <f>B27+1</f>
        <v>8</v>
      </c>
      <c r="C31" s="39">
        <v>29</v>
      </c>
      <c r="D31" s="39">
        <v>2448</v>
      </c>
      <c r="E31" s="119">
        <f t="shared" si="5"/>
        <v>42645</v>
      </c>
      <c r="F31" s="125">
        <f t="shared" si="4"/>
        <v>0.15552686572063151</v>
      </c>
      <c r="G31" s="38"/>
      <c r="H31" s="33">
        <v>10</v>
      </c>
      <c r="I31" s="33">
        <v>2</v>
      </c>
      <c r="J31" s="40">
        <f t="shared" si="0"/>
        <v>100</v>
      </c>
      <c r="L31" s="87">
        <f t="shared" si="1"/>
        <v>244.75</v>
      </c>
      <c r="M31" s="88">
        <f t="shared" si="2"/>
        <v>244.84</v>
      </c>
      <c r="N31" s="243">
        <f>MAX(L31:L34)</f>
        <v>244.78125</v>
      </c>
      <c r="O31" s="243">
        <f>MIN(M31:M34)</f>
        <v>244.83750000000001</v>
      </c>
      <c r="P31" s="243">
        <f>IF((N31+(O31-N31)/2)&lt;N31,N31,N31+(O31-N31)/2)</f>
        <v>244.80937499999999</v>
      </c>
      <c r="Q31" s="244">
        <f>ROUND(P31/P27,4)</f>
        <v>1.1251</v>
      </c>
      <c r="R31" s="77">
        <f>ROUND(H31*P31,0)</f>
        <v>2448</v>
      </c>
      <c r="S31" s="73">
        <f t="shared" si="3"/>
        <v>0</v>
      </c>
    </row>
    <row r="32" spans="1:21" x14ac:dyDescent="0.25">
      <c r="A32" s="248"/>
      <c r="B32" s="251"/>
      <c r="C32" s="33">
        <v>30</v>
      </c>
      <c r="D32" s="33">
        <v>2693</v>
      </c>
      <c r="E32" s="120">
        <f t="shared" si="5"/>
        <v>45338</v>
      </c>
      <c r="F32" s="126">
        <f t="shared" si="4"/>
        <v>0.16534827149822937</v>
      </c>
      <c r="G32" s="32"/>
      <c r="H32" s="33">
        <v>11</v>
      </c>
      <c r="I32" s="33">
        <v>2</v>
      </c>
      <c r="J32" s="42">
        <f t="shared" si="0"/>
        <v>110</v>
      </c>
      <c r="L32" s="83">
        <f t="shared" si="1"/>
        <v>244.77272727272728</v>
      </c>
      <c r="M32" s="84">
        <f t="shared" si="2"/>
        <v>244.85454545454547</v>
      </c>
      <c r="N32" s="236"/>
      <c r="O32" s="236"/>
      <c r="P32" s="236"/>
      <c r="Q32" s="245"/>
      <c r="R32" s="78">
        <f>ROUND(H32*P31,0)</f>
        <v>2693</v>
      </c>
      <c r="S32" s="72">
        <f t="shared" si="3"/>
        <v>0</v>
      </c>
    </row>
    <row r="33" spans="1:21" x14ac:dyDescent="0.25">
      <c r="A33" s="248"/>
      <c r="B33" s="251"/>
      <c r="C33" s="33">
        <v>31</v>
      </c>
      <c r="D33" s="33">
        <v>2693</v>
      </c>
      <c r="E33" s="120">
        <f t="shared" si="5"/>
        <v>48031</v>
      </c>
      <c r="F33" s="126">
        <f t="shared" si="4"/>
        <v>0.17516967727582725</v>
      </c>
      <c r="G33" s="32"/>
      <c r="H33" s="30">
        <v>11</v>
      </c>
      <c r="I33" s="33">
        <v>2</v>
      </c>
      <c r="J33" s="31">
        <f t="shared" si="0"/>
        <v>110</v>
      </c>
      <c r="L33" s="83">
        <f t="shared" si="1"/>
        <v>244.77272727272728</v>
      </c>
      <c r="M33" s="84">
        <f t="shared" si="2"/>
        <v>244.85454545454547</v>
      </c>
      <c r="N33" s="236"/>
      <c r="O33" s="236"/>
      <c r="P33" s="236"/>
      <c r="Q33" s="245"/>
      <c r="R33" s="78">
        <f>ROUND(H33*P31,0)</f>
        <v>2693</v>
      </c>
      <c r="S33" s="72">
        <f t="shared" si="3"/>
        <v>0</v>
      </c>
      <c r="U33">
        <f>'PE Fight'!AA31*$U$3</f>
        <v>244.63607614607616</v>
      </c>
    </row>
    <row r="34" spans="1:21" x14ac:dyDescent="0.25">
      <c r="A34" s="249"/>
      <c r="B34" s="252"/>
      <c r="C34" s="36">
        <v>32</v>
      </c>
      <c r="D34" s="36">
        <v>3917</v>
      </c>
      <c r="E34" s="118">
        <f t="shared" si="5"/>
        <v>51948</v>
      </c>
      <c r="F34" s="124">
        <f t="shared" si="4"/>
        <v>0.18945502686025012</v>
      </c>
      <c r="G34" s="34"/>
      <c r="H34" s="36">
        <v>16</v>
      </c>
      <c r="I34" s="36">
        <v>2</v>
      </c>
      <c r="J34" s="37">
        <f t="shared" si="0"/>
        <v>160</v>
      </c>
      <c r="L34" s="85">
        <f t="shared" si="1"/>
        <v>244.78125</v>
      </c>
      <c r="M34" s="86">
        <f t="shared" si="2"/>
        <v>244.83750000000001</v>
      </c>
      <c r="N34" s="237"/>
      <c r="O34" s="237"/>
      <c r="P34" s="237"/>
      <c r="Q34" s="246"/>
      <c r="R34" s="79">
        <f>ROUND(H34*P31,0)</f>
        <v>3917</v>
      </c>
      <c r="S34" s="74">
        <f t="shared" si="3"/>
        <v>0</v>
      </c>
    </row>
    <row r="35" spans="1:21" ht="14.45" customHeight="1" x14ac:dyDescent="0.25">
      <c r="A35" s="256">
        <f>A19+1</f>
        <v>3</v>
      </c>
      <c r="B35" s="241">
        <f>B31+1</f>
        <v>9</v>
      </c>
      <c r="C35" s="95">
        <v>33</v>
      </c>
      <c r="D35" s="39">
        <v>2992</v>
      </c>
      <c r="E35" s="119">
        <f t="shared" si="5"/>
        <v>54940</v>
      </c>
      <c r="F35" s="125">
        <f t="shared" si="4"/>
        <v>0.20036688949915571</v>
      </c>
      <c r="G35" s="38"/>
      <c r="H35" s="39">
        <v>11</v>
      </c>
      <c r="I35" s="39">
        <v>2</v>
      </c>
      <c r="J35" s="40">
        <f t="shared" si="0"/>
        <v>110</v>
      </c>
      <c r="L35" s="87">
        <f t="shared" si="1"/>
        <v>271.95454545454544</v>
      </c>
      <c r="M35" s="88">
        <f t="shared" si="2"/>
        <v>272.03636363636366</v>
      </c>
      <c r="N35" s="243">
        <f>MAX(L35:L38)</f>
        <v>271.96875</v>
      </c>
      <c r="O35" s="243">
        <f>MIN(M35:M38)</f>
        <v>272.02499999999998</v>
      </c>
      <c r="P35" s="243">
        <f>IF((N35+(O35-N35)/2)&lt;N35,N35,N35+(O35-N35)/2)</f>
        <v>271.99687499999999</v>
      </c>
      <c r="Q35" s="244">
        <f>ROUND(P35/P31,4)</f>
        <v>1.1111</v>
      </c>
      <c r="R35" s="77">
        <f>ROUND(H35*P35,0)</f>
        <v>2992</v>
      </c>
      <c r="S35" s="73">
        <f t="shared" si="3"/>
        <v>0</v>
      </c>
    </row>
    <row r="36" spans="1:21" x14ac:dyDescent="0.25">
      <c r="A36" s="231"/>
      <c r="B36" s="234"/>
      <c r="C36" s="96">
        <v>34</v>
      </c>
      <c r="D36" s="33">
        <v>3264</v>
      </c>
      <c r="E36" s="120">
        <f t="shared" si="5"/>
        <v>58204</v>
      </c>
      <c r="F36" s="126">
        <f t="shared" si="4"/>
        <v>0.2122707396506891</v>
      </c>
      <c r="G36" s="32"/>
      <c r="H36" s="33">
        <v>12</v>
      </c>
      <c r="I36" s="33">
        <v>2</v>
      </c>
      <c r="J36" s="42">
        <f t="shared" si="0"/>
        <v>120</v>
      </c>
      <c r="L36" s="83">
        <f t="shared" si="1"/>
        <v>271.95833333333331</v>
      </c>
      <c r="M36" s="84">
        <f t="shared" si="2"/>
        <v>272.03333333333336</v>
      </c>
      <c r="N36" s="236"/>
      <c r="O36" s="236"/>
      <c r="P36" s="236"/>
      <c r="Q36" s="245"/>
      <c r="R36" s="78">
        <f>ROUND(H36*P35,0)</f>
        <v>3264</v>
      </c>
      <c r="S36" s="72">
        <f t="shared" si="3"/>
        <v>0</v>
      </c>
    </row>
    <row r="37" spans="1:21" x14ac:dyDescent="0.25">
      <c r="A37" s="231"/>
      <c r="B37" s="234"/>
      <c r="C37" s="96">
        <v>35</v>
      </c>
      <c r="D37" s="33">
        <v>3264</v>
      </c>
      <c r="E37" s="120">
        <f t="shared" si="5"/>
        <v>61468</v>
      </c>
      <c r="F37" s="126">
        <f t="shared" si="4"/>
        <v>0.22417458980222249</v>
      </c>
      <c r="G37" s="32"/>
      <c r="H37" s="30">
        <v>12</v>
      </c>
      <c r="I37" s="30">
        <v>2</v>
      </c>
      <c r="J37" s="42">
        <f t="shared" si="0"/>
        <v>120</v>
      </c>
      <c r="L37" s="83">
        <f t="shared" si="1"/>
        <v>271.95833333333331</v>
      </c>
      <c r="M37" s="84">
        <f t="shared" si="2"/>
        <v>272.03333333333336</v>
      </c>
      <c r="N37" s="236"/>
      <c r="O37" s="236"/>
      <c r="P37" s="236"/>
      <c r="Q37" s="245"/>
      <c r="R37" s="78">
        <f>ROUND(H37*P35,0)</f>
        <v>3264</v>
      </c>
      <c r="S37" s="72">
        <f t="shared" si="3"/>
        <v>0</v>
      </c>
      <c r="U37">
        <f>'PE Fight'!AA35*$U$3</f>
        <v>271.76243589743586</v>
      </c>
    </row>
    <row r="38" spans="1:21" x14ac:dyDescent="0.25">
      <c r="A38" s="231"/>
      <c r="B38" s="234"/>
      <c r="C38" s="97">
        <v>36</v>
      </c>
      <c r="D38" s="36">
        <v>4352</v>
      </c>
      <c r="E38" s="118">
        <f t="shared" si="5"/>
        <v>65820</v>
      </c>
      <c r="F38" s="124">
        <f t="shared" si="4"/>
        <v>0.240046390004267</v>
      </c>
      <c r="G38" s="34"/>
      <c r="H38" s="36">
        <v>16</v>
      </c>
      <c r="I38" s="36">
        <v>2</v>
      </c>
      <c r="J38" s="37">
        <f t="shared" si="0"/>
        <v>160</v>
      </c>
      <c r="L38" s="85">
        <f t="shared" si="1"/>
        <v>271.96875</v>
      </c>
      <c r="M38" s="86">
        <f t="shared" si="2"/>
        <v>272.02499999999998</v>
      </c>
      <c r="N38" s="237"/>
      <c r="O38" s="237"/>
      <c r="P38" s="237"/>
      <c r="Q38" s="246"/>
      <c r="R38" s="79">
        <f>ROUND(H38*P35,0)</f>
        <v>4352</v>
      </c>
      <c r="S38" s="74">
        <f t="shared" si="3"/>
        <v>0</v>
      </c>
    </row>
    <row r="39" spans="1:21" ht="14.45" customHeight="1" x14ac:dyDescent="0.25">
      <c r="A39" s="231"/>
      <c r="B39" s="241">
        <f>B35+1</f>
        <v>10</v>
      </c>
      <c r="C39" s="95">
        <v>37</v>
      </c>
      <c r="D39" s="39">
        <v>4067</v>
      </c>
      <c r="E39" s="119">
        <f t="shared" si="5"/>
        <v>69887</v>
      </c>
      <c r="F39" s="125">
        <f t="shared" si="4"/>
        <v>0.25487879152580079</v>
      </c>
      <c r="G39" s="38"/>
      <c r="H39" s="39">
        <v>13</v>
      </c>
      <c r="I39" s="39">
        <v>2</v>
      </c>
      <c r="J39" s="40">
        <f t="shared" si="0"/>
        <v>130</v>
      </c>
      <c r="L39" s="87">
        <f t="shared" si="1"/>
        <v>312.80769230769232</v>
      </c>
      <c r="M39" s="88">
        <f t="shared" si="2"/>
        <v>312.87692307692311</v>
      </c>
      <c r="N39" s="243">
        <f>MAX(L39:L42)</f>
        <v>312.80769230769232</v>
      </c>
      <c r="O39" s="243">
        <f>MIN(M39:M42)</f>
        <v>312.83749999999998</v>
      </c>
      <c r="P39" s="243">
        <f>IF((N39+(O39-N39)/2)&lt;N39,N39,N39+(O39-N39)/2)</f>
        <v>312.82259615384612</v>
      </c>
      <c r="Q39" s="244">
        <f>ROUND(P39/P35,4)</f>
        <v>1.1500999999999999</v>
      </c>
      <c r="R39" s="77">
        <f>ROUND(H39*P39,0)</f>
        <v>4067</v>
      </c>
      <c r="S39" s="73">
        <f t="shared" si="3"/>
        <v>0</v>
      </c>
    </row>
    <row r="40" spans="1:21" x14ac:dyDescent="0.25">
      <c r="A40" s="231"/>
      <c r="B40" s="234"/>
      <c r="C40" s="96">
        <v>38</v>
      </c>
      <c r="D40" s="33">
        <v>4067</v>
      </c>
      <c r="E40" s="120">
        <f t="shared" si="5"/>
        <v>73954</v>
      </c>
      <c r="F40" s="126">
        <f t="shared" si="4"/>
        <v>0.2697111930473346</v>
      </c>
      <c r="G40" s="32"/>
      <c r="H40" s="33">
        <v>13</v>
      </c>
      <c r="I40" s="33">
        <v>2</v>
      </c>
      <c r="J40" s="42">
        <f t="shared" si="0"/>
        <v>130</v>
      </c>
      <c r="L40" s="83">
        <f t="shared" si="1"/>
        <v>312.80769230769232</v>
      </c>
      <c r="M40" s="84">
        <f t="shared" si="2"/>
        <v>312.87692307692311</v>
      </c>
      <c r="N40" s="236"/>
      <c r="O40" s="236"/>
      <c r="P40" s="236"/>
      <c r="Q40" s="245"/>
      <c r="R40" s="78">
        <f>ROUND(H40*P39,0)</f>
        <v>4067</v>
      </c>
      <c r="S40" s="72">
        <f t="shared" si="3"/>
        <v>0</v>
      </c>
    </row>
    <row r="41" spans="1:21" x14ac:dyDescent="0.25">
      <c r="A41" s="231"/>
      <c r="B41" s="234"/>
      <c r="C41" s="96">
        <v>39</v>
      </c>
      <c r="D41" s="33">
        <v>4067</v>
      </c>
      <c r="E41" s="120">
        <f t="shared" si="5"/>
        <v>78021</v>
      </c>
      <c r="F41" s="126">
        <f t="shared" si="4"/>
        <v>0.28454359456886835</v>
      </c>
      <c r="G41" s="32"/>
      <c r="H41" s="30">
        <v>13</v>
      </c>
      <c r="I41" s="30">
        <v>2</v>
      </c>
      <c r="J41" s="42">
        <f t="shared" si="0"/>
        <v>130</v>
      </c>
      <c r="L41" s="83">
        <f t="shared" si="1"/>
        <v>312.80769230769232</v>
      </c>
      <c r="M41" s="84">
        <f t="shared" si="2"/>
        <v>312.87692307692311</v>
      </c>
      <c r="N41" s="236"/>
      <c r="O41" s="236"/>
      <c r="P41" s="236"/>
      <c r="Q41" s="245"/>
      <c r="R41" s="78">
        <f>ROUND(H41*P39,0)</f>
        <v>4067</v>
      </c>
      <c r="S41" s="72">
        <f t="shared" si="3"/>
        <v>0</v>
      </c>
      <c r="U41">
        <f>'PE Fight'!AA39*$U$3</f>
        <v>312.55377383300458</v>
      </c>
    </row>
    <row r="42" spans="1:21" x14ac:dyDescent="0.25">
      <c r="A42" s="231"/>
      <c r="B42" s="242"/>
      <c r="C42" s="97">
        <v>40</v>
      </c>
      <c r="D42" s="36">
        <v>5005</v>
      </c>
      <c r="E42" s="118">
        <f t="shared" si="5"/>
        <v>83026</v>
      </c>
      <c r="F42" s="124">
        <f t="shared" si="4"/>
        <v>0.3027968942038024</v>
      </c>
      <c r="G42" s="34"/>
      <c r="H42" s="36">
        <v>16</v>
      </c>
      <c r="I42" s="36">
        <v>2</v>
      </c>
      <c r="J42" s="37">
        <f t="shared" si="0"/>
        <v>160</v>
      </c>
      <c r="L42" s="85">
        <f t="shared" si="1"/>
        <v>312.78125</v>
      </c>
      <c r="M42" s="86">
        <f t="shared" si="2"/>
        <v>312.83749999999998</v>
      </c>
      <c r="N42" s="237"/>
      <c r="O42" s="237"/>
      <c r="P42" s="237"/>
      <c r="Q42" s="246"/>
      <c r="R42" s="79">
        <f>ROUND(H42*P39,0)</f>
        <v>5005</v>
      </c>
      <c r="S42" s="74">
        <f t="shared" si="3"/>
        <v>0</v>
      </c>
    </row>
    <row r="43" spans="1:21" ht="14.45" customHeight="1" x14ac:dyDescent="0.25">
      <c r="A43" s="231"/>
      <c r="B43" s="241">
        <f>B39+1</f>
        <v>11</v>
      </c>
      <c r="C43" s="96">
        <v>41</v>
      </c>
      <c r="D43" s="30">
        <v>4951</v>
      </c>
      <c r="E43" s="117">
        <f t="shared" si="5"/>
        <v>87977</v>
      </c>
      <c r="F43" s="123">
        <f t="shared" si="4"/>
        <v>0.32085325514137647</v>
      </c>
      <c r="G43" s="32"/>
      <c r="H43" s="30">
        <v>14</v>
      </c>
      <c r="I43" s="30">
        <v>2</v>
      </c>
      <c r="J43" s="31">
        <f t="shared" si="0"/>
        <v>140</v>
      </c>
      <c r="L43" s="87">
        <f t="shared" si="1"/>
        <v>353.60714285714283</v>
      </c>
      <c r="M43" s="88">
        <f t="shared" si="2"/>
        <v>353.67142857142852</v>
      </c>
      <c r="N43" s="243">
        <f>MAX(L43:L46)</f>
        <v>353.60714285714283</v>
      </c>
      <c r="O43" s="243">
        <f>MIN(M43:M46)</f>
        <v>353.65</v>
      </c>
      <c r="P43" s="243">
        <f>IF((N43+(O43-N43)/2)&lt;N43,N43,N43+(O43-N43)/2)</f>
        <v>353.62857142857138</v>
      </c>
      <c r="Q43" s="244">
        <f>ROUND(P43/P39,4)</f>
        <v>1.1304000000000001</v>
      </c>
      <c r="R43" s="77">
        <f>ROUND(H43*P43,0)</f>
        <v>4951</v>
      </c>
      <c r="S43" s="73">
        <f t="shared" si="3"/>
        <v>0</v>
      </c>
    </row>
    <row r="44" spans="1:21" x14ac:dyDescent="0.25">
      <c r="A44" s="231"/>
      <c r="B44" s="234"/>
      <c r="C44" s="96">
        <v>42</v>
      </c>
      <c r="D44" s="33">
        <v>4951</v>
      </c>
      <c r="E44" s="120">
        <f t="shared" si="5"/>
        <v>92928</v>
      </c>
      <c r="F44" s="126">
        <f t="shared" si="4"/>
        <v>0.33890961607895054</v>
      </c>
      <c r="G44" s="32"/>
      <c r="H44" s="33">
        <v>14</v>
      </c>
      <c r="I44" s="33">
        <v>2</v>
      </c>
      <c r="J44" s="42">
        <f t="shared" si="0"/>
        <v>140</v>
      </c>
      <c r="L44" s="83">
        <f t="shared" si="1"/>
        <v>353.60714285714283</v>
      </c>
      <c r="M44" s="84">
        <f t="shared" si="2"/>
        <v>353.67142857142852</v>
      </c>
      <c r="N44" s="236"/>
      <c r="O44" s="236"/>
      <c r="P44" s="236"/>
      <c r="Q44" s="245"/>
      <c r="R44" s="78">
        <f>ROUND(H44*P43,0)</f>
        <v>4951</v>
      </c>
      <c r="S44" s="72">
        <f t="shared" si="3"/>
        <v>0</v>
      </c>
    </row>
    <row r="45" spans="1:21" x14ac:dyDescent="0.25">
      <c r="A45" s="231"/>
      <c r="B45" s="234"/>
      <c r="C45" s="96">
        <v>43</v>
      </c>
      <c r="D45" s="33">
        <v>4951</v>
      </c>
      <c r="E45" s="120">
        <f t="shared" si="5"/>
        <v>97879</v>
      </c>
      <c r="F45" s="126">
        <f t="shared" si="4"/>
        <v>0.3569659770165246</v>
      </c>
      <c r="G45" s="32"/>
      <c r="H45" s="33">
        <v>14</v>
      </c>
      <c r="I45" s="33">
        <v>2</v>
      </c>
      <c r="J45" s="42">
        <f t="shared" si="0"/>
        <v>140</v>
      </c>
      <c r="L45" s="83">
        <f t="shared" si="1"/>
        <v>353.60714285714283</v>
      </c>
      <c r="M45" s="84">
        <f t="shared" si="2"/>
        <v>353.67142857142852</v>
      </c>
      <c r="N45" s="236"/>
      <c r="O45" s="236"/>
      <c r="P45" s="236"/>
      <c r="Q45" s="245"/>
      <c r="R45" s="78">
        <f>ROUND(H45*P43,0)</f>
        <v>4951</v>
      </c>
      <c r="S45" s="72">
        <f t="shared" si="3"/>
        <v>0</v>
      </c>
      <c r="U45">
        <f>'PE Fight'!AA43*$U$3</f>
        <v>353.34427350427353</v>
      </c>
    </row>
    <row r="46" spans="1:21" x14ac:dyDescent="0.25">
      <c r="A46" s="231"/>
      <c r="B46" s="242"/>
      <c r="C46" s="97">
        <v>44</v>
      </c>
      <c r="D46" s="36">
        <v>5658</v>
      </c>
      <c r="E46" s="118">
        <f t="shared" si="5"/>
        <v>103537</v>
      </c>
      <c r="F46" s="124">
        <f t="shared" si="4"/>
        <v>0.37760077608434811</v>
      </c>
      <c r="G46" s="34"/>
      <c r="H46" s="45">
        <v>16</v>
      </c>
      <c r="I46" s="45">
        <v>2</v>
      </c>
      <c r="J46" s="43">
        <f t="shared" si="0"/>
        <v>160</v>
      </c>
      <c r="L46" s="85">
        <f t="shared" si="1"/>
        <v>353.59375</v>
      </c>
      <c r="M46" s="86">
        <f t="shared" si="2"/>
        <v>353.65</v>
      </c>
      <c r="N46" s="237"/>
      <c r="O46" s="237"/>
      <c r="P46" s="237"/>
      <c r="Q46" s="246"/>
      <c r="R46" s="79">
        <f>ROUND(H46*P43,0)</f>
        <v>5658</v>
      </c>
      <c r="S46" s="74">
        <f t="shared" si="3"/>
        <v>0</v>
      </c>
    </row>
    <row r="47" spans="1:21" ht="14.45" customHeight="1" x14ac:dyDescent="0.25">
      <c r="A47" s="231"/>
      <c r="B47" s="241">
        <f>B43+1</f>
        <v>12</v>
      </c>
      <c r="C47" s="95">
        <v>45</v>
      </c>
      <c r="D47" s="39">
        <v>6120</v>
      </c>
      <c r="E47" s="119">
        <f t="shared" si="5"/>
        <v>109657</v>
      </c>
      <c r="F47" s="125">
        <f t="shared" si="4"/>
        <v>0.39992049511847322</v>
      </c>
      <c r="G47" s="38"/>
      <c r="H47" s="46">
        <v>15</v>
      </c>
      <c r="I47" s="46">
        <v>2</v>
      </c>
      <c r="J47" s="40">
        <f t="shared" si="0"/>
        <v>150</v>
      </c>
      <c r="L47" s="87">
        <f t="shared" si="1"/>
        <v>407.96666666666664</v>
      </c>
      <c r="M47" s="88">
        <f t="shared" si="2"/>
        <v>408.02666666666664</v>
      </c>
      <c r="N47" s="243">
        <f>MAX(L47:L50)</f>
        <v>407.96875</v>
      </c>
      <c r="O47" s="243">
        <f>MIN(M47:M50)</f>
        <v>408.02499999999998</v>
      </c>
      <c r="P47" s="243">
        <f>IF((N47+(O47-N47)/2)&lt;N47,N47,N47+(O47-N47)/2)</f>
        <v>407.99687499999999</v>
      </c>
      <c r="Q47" s="244">
        <f>ROUND(P47/P43,4)</f>
        <v>1.1536999999999999</v>
      </c>
      <c r="R47" s="77">
        <f>ROUND(H47*P47,0)</f>
        <v>6120</v>
      </c>
      <c r="S47" s="73">
        <f t="shared" si="3"/>
        <v>0</v>
      </c>
    </row>
    <row r="48" spans="1:21" x14ac:dyDescent="0.25">
      <c r="A48" s="231"/>
      <c r="B48" s="234"/>
      <c r="C48" s="96">
        <v>46</v>
      </c>
      <c r="D48" s="33">
        <v>6120</v>
      </c>
      <c r="E48" s="120">
        <f t="shared" si="5"/>
        <v>115777</v>
      </c>
      <c r="F48" s="126">
        <f t="shared" si="4"/>
        <v>0.42224021415259833</v>
      </c>
      <c r="G48" s="32"/>
      <c r="H48" s="33">
        <v>15</v>
      </c>
      <c r="I48" s="33">
        <v>2</v>
      </c>
      <c r="J48" s="31">
        <f t="shared" si="0"/>
        <v>150</v>
      </c>
      <c r="L48" s="83">
        <f t="shared" si="1"/>
        <v>407.96666666666664</v>
      </c>
      <c r="M48" s="84">
        <f t="shared" si="2"/>
        <v>408.02666666666664</v>
      </c>
      <c r="N48" s="236"/>
      <c r="O48" s="236"/>
      <c r="P48" s="236"/>
      <c r="Q48" s="245"/>
      <c r="R48" s="78">
        <f>ROUND(H48*P47,0)</f>
        <v>6120</v>
      </c>
      <c r="S48" s="72">
        <f t="shared" si="3"/>
        <v>0</v>
      </c>
    </row>
    <row r="49" spans="1:21" x14ac:dyDescent="0.25">
      <c r="A49" s="231"/>
      <c r="B49" s="234"/>
      <c r="C49" s="96">
        <v>47</v>
      </c>
      <c r="D49" s="33">
        <v>6528</v>
      </c>
      <c r="E49" s="120">
        <f t="shared" si="5"/>
        <v>122305</v>
      </c>
      <c r="F49" s="126">
        <f t="shared" si="4"/>
        <v>0.44604791445566511</v>
      </c>
      <c r="G49" s="41"/>
      <c r="H49" s="33">
        <v>16</v>
      </c>
      <c r="I49" s="33">
        <v>2</v>
      </c>
      <c r="J49" s="42">
        <f t="shared" si="0"/>
        <v>160</v>
      </c>
      <c r="L49" s="83">
        <f t="shared" si="1"/>
        <v>407.96875</v>
      </c>
      <c r="M49" s="84">
        <f t="shared" si="2"/>
        <v>408.02499999999998</v>
      </c>
      <c r="N49" s="236"/>
      <c r="O49" s="236"/>
      <c r="P49" s="236"/>
      <c r="Q49" s="245"/>
      <c r="R49" s="78">
        <f>ROUND(H49*P47,0)</f>
        <v>6528</v>
      </c>
      <c r="S49" s="72">
        <f t="shared" si="3"/>
        <v>0</v>
      </c>
      <c r="U49">
        <f>'PE Fight'!AA47*$U$3</f>
        <v>407.67162393162391</v>
      </c>
    </row>
    <row r="50" spans="1:21" x14ac:dyDescent="0.25">
      <c r="A50" s="232"/>
      <c r="B50" s="242"/>
      <c r="C50" s="97">
        <v>48</v>
      </c>
      <c r="D50" s="45">
        <v>6528</v>
      </c>
      <c r="E50" s="121">
        <f t="shared" si="5"/>
        <v>128833</v>
      </c>
      <c r="F50" s="127">
        <f t="shared" si="4"/>
        <v>0.46985561475873189</v>
      </c>
      <c r="G50" s="44"/>
      <c r="H50" s="45">
        <v>16</v>
      </c>
      <c r="I50" s="45">
        <v>2</v>
      </c>
      <c r="J50" s="43">
        <f t="shared" si="0"/>
        <v>160</v>
      </c>
      <c r="L50" s="85">
        <f t="shared" si="1"/>
        <v>407.96875</v>
      </c>
      <c r="M50" s="86">
        <f t="shared" si="2"/>
        <v>408.02499999999998</v>
      </c>
      <c r="N50" s="237"/>
      <c r="O50" s="237"/>
      <c r="P50" s="237"/>
      <c r="Q50" s="246"/>
      <c r="R50" s="79">
        <f>ROUND(H50*P47,0)</f>
        <v>6528</v>
      </c>
      <c r="S50" s="74">
        <f t="shared" si="3"/>
        <v>0</v>
      </c>
    </row>
    <row r="51" spans="1:21" ht="14.45" customHeight="1" x14ac:dyDescent="0.25">
      <c r="A51" s="247">
        <f>A35+1</f>
        <v>4</v>
      </c>
      <c r="B51" s="250">
        <f>B47+1</f>
        <v>13</v>
      </c>
      <c r="C51" s="46">
        <v>49</v>
      </c>
      <c r="D51" s="39">
        <v>7399</v>
      </c>
      <c r="E51" s="119">
        <f t="shared" si="5"/>
        <v>136232</v>
      </c>
      <c r="F51" s="125">
        <f t="shared" si="4"/>
        <v>0.496839863309956</v>
      </c>
      <c r="G51" s="38"/>
      <c r="H51" s="46">
        <v>16</v>
      </c>
      <c r="I51" s="46">
        <v>2</v>
      </c>
      <c r="J51" s="47">
        <f t="shared" si="0"/>
        <v>160</v>
      </c>
      <c r="L51" s="87">
        <f t="shared" si="1"/>
        <v>462.40625</v>
      </c>
      <c r="M51" s="88">
        <f t="shared" si="2"/>
        <v>462.46249999999998</v>
      </c>
      <c r="N51" s="243">
        <f>MAX(L51:L54)</f>
        <v>462.40625</v>
      </c>
      <c r="O51" s="243">
        <f>MIN(M51:M54)</f>
        <v>462.46249999999998</v>
      </c>
      <c r="P51" s="243">
        <f>IF((N51+(O51-N51)/2)&lt;N51,N51,N51+(O51-N51)/2)</f>
        <v>462.43437499999999</v>
      </c>
      <c r="Q51" s="244">
        <f>ROUND(P51/P47,4)</f>
        <v>1.1334</v>
      </c>
      <c r="R51" s="77">
        <f>ROUND(H51*P51,0)</f>
        <v>7399</v>
      </c>
      <c r="S51" s="73">
        <f t="shared" si="3"/>
        <v>0</v>
      </c>
    </row>
    <row r="52" spans="1:21" x14ac:dyDescent="0.25">
      <c r="A52" s="248"/>
      <c r="B52" s="251"/>
      <c r="C52" s="33">
        <v>50</v>
      </c>
      <c r="D52" s="33">
        <v>7399</v>
      </c>
      <c r="E52" s="120">
        <f t="shared" si="5"/>
        <v>143631</v>
      </c>
      <c r="F52" s="126">
        <f t="shared" si="4"/>
        <v>0.52382411186118005</v>
      </c>
      <c r="G52" s="32"/>
      <c r="H52" s="33">
        <v>16</v>
      </c>
      <c r="I52" s="33">
        <v>2</v>
      </c>
      <c r="J52" s="42">
        <f t="shared" si="0"/>
        <v>160</v>
      </c>
      <c r="L52" s="83">
        <f t="shared" si="1"/>
        <v>462.40625</v>
      </c>
      <c r="M52" s="84">
        <f t="shared" si="2"/>
        <v>462.46249999999998</v>
      </c>
      <c r="N52" s="236"/>
      <c r="O52" s="236"/>
      <c r="P52" s="236"/>
      <c r="Q52" s="245"/>
      <c r="R52" s="78">
        <f>ROUND(H52*P51,0)</f>
        <v>7399</v>
      </c>
      <c r="S52" s="72">
        <f t="shared" si="3"/>
        <v>0</v>
      </c>
    </row>
    <row r="53" spans="1:21" x14ac:dyDescent="0.25">
      <c r="A53" s="248"/>
      <c r="B53" s="251"/>
      <c r="C53" s="33">
        <v>51</v>
      </c>
      <c r="D53" s="33">
        <v>7399</v>
      </c>
      <c r="E53" s="120">
        <f t="shared" si="5"/>
        <v>151030</v>
      </c>
      <c r="F53" s="126">
        <f t="shared" si="4"/>
        <v>0.55080836041240422</v>
      </c>
      <c r="G53" s="32"/>
      <c r="H53" s="33">
        <v>16</v>
      </c>
      <c r="I53" s="33">
        <v>2</v>
      </c>
      <c r="J53" s="31">
        <f t="shared" si="0"/>
        <v>160</v>
      </c>
      <c r="L53" s="83">
        <f t="shared" si="1"/>
        <v>462.40625</v>
      </c>
      <c r="M53" s="84">
        <f t="shared" si="2"/>
        <v>462.46249999999998</v>
      </c>
      <c r="N53" s="236"/>
      <c r="O53" s="236"/>
      <c r="P53" s="236"/>
      <c r="Q53" s="245"/>
      <c r="R53" s="78">
        <f>ROUND(H53*P51,0)</f>
        <v>7399</v>
      </c>
      <c r="S53" s="72">
        <f t="shared" si="3"/>
        <v>0</v>
      </c>
      <c r="U53">
        <f>'PE Fight'!AA51*$U$3</f>
        <v>462.0607264957265</v>
      </c>
    </row>
    <row r="54" spans="1:21" x14ac:dyDescent="0.25">
      <c r="A54" s="248"/>
      <c r="B54" s="251"/>
      <c r="C54" s="45">
        <v>52</v>
      </c>
      <c r="D54" s="36">
        <v>7399</v>
      </c>
      <c r="E54" s="118">
        <f t="shared" si="5"/>
        <v>158429</v>
      </c>
      <c r="F54" s="124">
        <f t="shared" si="4"/>
        <v>0.57779260896362838</v>
      </c>
      <c r="G54" s="34"/>
      <c r="H54" s="45">
        <v>16</v>
      </c>
      <c r="I54" s="45">
        <v>2</v>
      </c>
      <c r="J54" s="37">
        <f t="shared" si="0"/>
        <v>160</v>
      </c>
      <c r="L54" s="85">
        <f t="shared" si="1"/>
        <v>462.40625</v>
      </c>
      <c r="M54" s="86">
        <f t="shared" si="2"/>
        <v>462.46249999999998</v>
      </c>
      <c r="N54" s="237"/>
      <c r="O54" s="237"/>
      <c r="P54" s="237"/>
      <c r="Q54" s="246"/>
      <c r="R54" s="79">
        <f>ROUND(H54*P51,0)</f>
        <v>7399</v>
      </c>
      <c r="S54" s="74">
        <f t="shared" si="3"/>
        <v>0</v>
      </c>
    </row>
    <row r="55" spans="1:21" ht="14.45" customHeight="1" x14ac:dyDescent="0.25">
      <c r="A55" s="248"/>
      <c r="B55" s="250">
        <f>B51+1</f>
        <v>14</v>
      </c>
      <c r="C55" s="39">
        <v>53</v>
      </c>
      <c r="D55" s="39">
        <v>8487</v>
      </c>
      <c r="E55" s="119">
        <f t="shared" si="5"/>
        <v>166916</v>
      </c>
      <c r="F55" s="125">
        <f t="shared" si="4"/>
        <v>0.60874480756536364</v>
      </c>
      <c r="G55" s="115"/>
      <c r="H55" s="39">
        <v>16</v>
      </c>
      <c r="I55" s="39">
        <v>2</v>
      </c>
      <c r="J55" s="40">
        <f t="shared" si="0"/>
        <v>160</v>
      </c>
      <c r="L55" s="87">
        <f t="shared" si="1"/>
        <v>530.40625</v>
      </c>
      <c r="M55" s="88">
        <f t="shared" si="2"/>
        <v>530.46249999999998</v>
      </c>
      <c r="N55" s="243">
        <f>MAX(L55:L58)</f>
        <v>530.40625</v>
      </c>
      <c r="O55" s="243">
        <f>MIN(M55:M58)</f>
        <v>530.46249999999998</v>
      </c>
      <c r="P55" s="243">
        <f>IF((N55+(O55-N55)/2)&lt;N55,N55,N55+(O55-N55)/2)</f>
        <v>530.43437500000005</v>
      </c>
      <c r="Q55" s="244">
        <f>ROUND(P55/P51,4)</f>
        <v>1.147</v>
      </c>
      <c r="R55" s="77">
        <f>ROUND(H55*P55,0)</f>
        <v>8487</v>
      </c>
      <c r="S55" s="73">
        <f t="shared" si="3"/>
        <v>0</v>
      </c>
    </row>
    <row r="56" spans="1:21" x14ac:dyDescent="0.25">
      <c r="A56" s="248"/>
      <c r="B56" s="251"/>
      <c r="C56" s="33">
        <v>54</v>
      </c>
      <c r="D56" s="33">
        <v>8487</v>
      </c>
      <c r="E56" s="120">
        <f t="shared" si="5"/>
        <v>175403</v>
      </c>
      <c r="F56" s="126">
        <f t="shared" si="4"/>
        <v>0.63969700616709879</v>
      </c>
      <c r="G56" s="41"/>
      <c r="H56" s="30">
        <v>16</v>
      </c>
      <c r="I56" s="30">
        <v>2</v>
      </c>
      <c r="J56" s="31">
        <f t="shared" si="0"/>
        <v>160</v>
      </c>
      <c r="L56" s="83">
        <f t="shared" si="1"/>
        <v>530.40625</v>
      </c>
      <c r="M56" s="84">
        <f t="shared" si="2"/>
        <v>530.46249999999998</v>
      </c>
      <c r="N56" s="236"/>
      <c r="O56" s="236"/>
      <c r="P56" s="236"/>
      <c r="Q56" s="245"/>
      <c r="R56" s="78">
        <f>ROUND(H56*P55,0)</f>
        <v>8487</v>
      </c>
      <c r="S56" s="72">
        <f t="shared" si="3"/>
        <v>0</v>
      </c>
    </row>
    <row r="57" spans="1:21" x14ac:dyDescent="0.25">
      <c r="A57" s="248"/>
      <c r="B57" s="251"/>
      <c r="C57" s="33">
        <v>55</v>
      </c>
      <c r="D57" s="33">
        <v>8487</v>
      </c>
      <c r="E57" s="120">
        <f t="shared" si="5"/>
        <v>183890</v>
      </c>
      <c r="F57" s="126">
        <f t="shared" si="4"/>
        <v>0.67064920476883405</v>
      </c>
      <c r="G57" s="41"/>
      <c r="H57" s="49">
        <v>16</v>
      </c>
      <c r="I57" s="49">
        <v>2</v>
      </c>
      <c r="J57" s="31">
        <f t="shared" si="0"/>
        <v>160</v>
      </c>
      <c r="L57" s="83">
        <f t="shared" si="1"/>
        <v>530.40625</v>
      </c>
      <c r="M57" s="84">
        <f t="shared" si="2"/>
        <v>530.46249999999998</v>
      </c>
      <c r="N57" s="236"/>
      <c r="O57" s="236"/>
      <c r="P57" s="236"/>
      <c r="Q57" s="245"/>
      <c r="R57" s="78">
        <f>ROUND(H57*P55,0)</f>
        <v>8487</v>
      </c>
      <c r="S57" s="72">
        <f t="shared" si="3"/>
        <v>0</v>
      </c>
      <c r="U57">
        <f>'PE Fight'!AA55*$U$3</f>
        <v>530.00260683760678</v>
      </c>
    </row>
    <row r="58" spans="1:21" x14ac:dyDescent="0.25">
      <c r="A58" s="248"/>
      <c r="B58" s="252"/>
      <c r="C58" s="36">
        <v>56</v>
      </c>
      <c r="D58" s="36">
        <v>8487</v>
      </c>
      <c r="E58" s="118">
        <f t="shared" si="5"/>
        <v>192377</v>
      </c>
      <c r="F58" s="124">
        <f t="shared" si="4"/>
        <v>0.70160140337056931</v>
      </c>
      <c r="G58" s="44"/>
      <c r="H58" s="36">
        <v>16</v>
      </c>
      <c r="I58" s="36">
        <v>2</v>
      </c>
      <c r="J58" s="37">
        <f t="shared" si="0"/>
        <v>160</v>
      </c>
      <c r="L58" s="85">
        <f t="shared" si="1"/>
        <v>530.40625</v>
      </c>
      <c r="M58" s="86">
        <f t="shared" si="2"/>
        <v>530.46249999999998</v>
      </c>
      <c r="N58" s="237"/>
      <c r="O58" s="237"/>
      <c r="P58" s="237"/>
      <c r="Q58" s="246"/>
      <c r="R58" s="79">
        <f>ROUND(H58*P55,0)</f>
        <v>8487</v>
      </c>
      <c r="S58" s="74">
        <f t="shared" si="3"/>
        <v>0</v>
      </c>
    </row>
    <row r="59" spans="1:21" ht="14.45" customHeight="1" x14ac:dyDescent="0.25">
      <c r="A59" s="248"/>
      <c r="B59" s="250">
        <f>B55+1</f>
        <v>15</v>
      </c>
      <c r="C59" s="39">
        <v>57</v>
      </c>
      <c r="D59" s="39">
        <v>9575</v>
      </c>
      <c r="E59" s="119">
        <f t="shared" si="5"/>
        <v>201952</v>
      </c>
      <c r="F59" s="125">
        <f t="shared" si="4"/>
        <v>0.73652155202281566</v>
      </c>
      <c r="G59" s="115"/>
      <c r="H59" s="39">
        <v>16</v>
      </c>
      <c r="I59" s="39">
        <v>2</v>
      </c>
      <c r="J59" s="40">
        <f t="shared" si="0"/>
        <v>160</v>
      </c>
      <c r="L59" s="87">
        <f t="shared" si="1"/>
        <v>598.40625</v>
      </c>
      <c r="M59" s="88">
        <f t="shared" si="2"/>
        <v>598.46249999999998</v>
      </c>
      <c r="N59" s="243">
        <f>MAX(L59:L62)</f>
        <v>598.40625</v>
      </c>
      <c r="O59" s="243">
        <f>MIN(M59:M62)</f>
        <v>598.46249999999998</v>
      </c>
      <c r="P59" s="243">
        <f>IF((N59+(O59-N59)/2)&lt;N59,N59,N59+(O59-N59)/2)</f>
        <v>598.43437500000005</v>
      </c>
      <c r="Q59" s="244">
        <f>ROUND(P59/P55,4)</f>
        <v>1.1282000000000001</v>
      </c>
      <c r="R59" s="77">
        <f>ROUND(H59*P59,0)</f>
        <v>9575</v>
      </c>
      <c r="S59" s="73">
        <f t="shared" si="3"/>
        <v>0</v>
      </c>
    </row>
    <row r="60" spans="1:21" x14ac:dyDescent="0.25">
      <c r="A60" s="248"/>
      <c r="B60" s="251"/>
      <c r="C60" s="33">
        <v>58</v>
      </c>
      <c r="D60" s="33">
        <v>9575</v>
      </c>
      <c r="E60" s="120">
        <f t="shared" si="5"/>
        <v>211527</v>
      </c>
      <c r="F60" s="126">
        <f t="shared" si="4"/>
        <v>0.77144170067506213</v>
      </c>
      <c r="G60" s="41"/>
      <c r="H60" s="33">
        <v>16</v>
      </c>
      <c r="I60" s="33">
        <v>2</v>
      </c>
      <c r="J60" s="31">
        <f t="shared" si="0"/>
        <v>160</v>
      </c>
      <c r="L60" s="83">
        <f t="shared" si="1"/>
        <v>598.40625</v>
      </c>
      <c r="M60" s="84">
        <f t="shared" si="2"/>
        <v>598.46249999999998</v>
      </c>
      <c r="N60" s="236"/>
      <c r="O60" s="236"/>
      <c r="P60" s="236"/>
      <c r="Q60" s="245"/>
      <c r="R60" s="78">
        <f>ROUND(H60*P59,0)</f>
        <v>9575</v>
      </c>
      <c r="S60" s="72">
        <f t="shared" si="3"/>
        <v>0</v>
      </c>
    </row>
    <row r="61" spans="1:21" x14ac:dyDescent="0.25">
      <c r="A61" s="248"/>
      <c r="B61" s="251"/>
      <c r="C61" s="33">
        <v>59</v>
      </c>
      <c r="D61" s="33">
        <v>9575</v>
      </c>
      <c r="E61" s="120">
        <f t="shared" si="5"/>
        <v>221102</v>
      </c>
      <c r="F61" s="126">
        <f t="shared" si="4"/>
        <v>0.80636184932730848</v>
      </c>
      <c r="G61" s="41"/>
      <c r="H61" s="33">
        <v>16</v>
      </c>
      <c r="I61" s="33">
        <v>2</v>
      </c>
      <c r="J61" s="42">
        <f t="shared" si="0"/>
        <v>160</v>
      </c>
      <c r="L61" s="83">
        <f t="shared" si="1"/>
        <v>598.40625</v>
      </c>
      <c r="M61" s="84">
        <f t="shared" si="2"/>
        <v>598.46249999999998</v>
      </c>
      <c r="N61" s="236"/>
      <c r="O61" s="236"/>
      <c r="P61" s="236"/>
      <c r="Q61" s="245"/>
      <c r="R61" s="78">
        <f>ROUND(H61*P59,0)</f>
        <v>9575</v>
      </c>
      <c r="S61" s="72">
        <f t="shared" si="3"/>
        <v>0</v>
      </c>
      <c r="U61">
        <f>'PE Fight'!AA59*$U$3</f>
        <v>597.94448717948717</v>
      </c>
    </row>
    <row r="62" spans="1:21" x14ac:dyDescent="0.25">
      <c r="A62" s="248"/>
      <c r="B62" s="252"/>
      <c r="C62" s="36">
        <v>60</v>
      </c>
      <c r="D62" s="36">
        <v>9575</v>
      </c>
      <c r="E62" s="118">
        <f t="shared" si="5"/>
        <v>230677</v>
      </c>
      <c r="F62" s="124">
        <f t="shared" si="4"/>
        <v>0.84128199797955483</v>
      </c>
      <c r="G62" s="34">
        <v>1.05</v>
      </c>
      <c r="H62" s="36">
        <v>16</v>
      </c>
      <c r="I62" s="36">
        <v>2</v>
      </c>
      <c r="J62" s="37">
        <f t="shared" si="0"/>
        <v>160</v>
      </c>
      <c r="L62" s="85">
        <f t="shared" si="1"/>
        <v>598.40625</v>
      </c>
      <c r="M62" s="86">
        <f t="shared" si="2"/>
        <v>598.46249999999998</v>
      </c>
      <c r="N62" s="237"/>
      <c r="O62" s="237"/>
      <c r="P62" s="237"/>
      <c r="Q62" s="246"/>
      <c r="R62" s="79">
        <f>ROUND(H62*P59,0)</f>
        <v>9575</v>
      </c>
      <c r="S62" s="74">
        <f t="shared" si="3"/>
        <v>0</v>
      </c>
    </row>
    <row r="63" spans="1:21" ht="14.45" customHeight="1" x14ac:dyDescent="0.25">
      <c r="A63" s="248"/>
      <c r="B63" s="250">
        <f>B59+1</f>
        <v>16</v>
      </c>
      <c r="C63" s="39">
        <v>61</v>
      </c>
      <c r="D63" s="39">
        <v>10880</v>
      </c>
      <c r="E63" s="119">
        <f t="shared" si="5"/>
        <v>241557</v>
      </c>
      <c r="F63" s="125">
        <f t="shared" si="4"/>
        <v>0.88096149848466609</v>
      </c>
      <c r="G63" s="38">
        <v>0.95</v>
      </c>
      <c r="H63" s="39">
        <v>16</v>
      </c>
      <c r="I63" s="39">
        <v>2</v>
      </c>
      <c r="J63" s="40">
        <f t="shared" si="0"/>
        <v>160</v>
      </c>
      <c r="L63" s="87">
        <f t="shared" si="1"/>
        <v>679.96875</v>
      </c>
      <c r="M63" s="88">
        <f t="shared" si="2"/>
        <v>680.02499999999998</v>
      </c>
      <c r="N63" s="243">
        <f>MAX(L63:L66)</f>
        <v>679.96875</v>
      </c>
      <c r="O63" s="243">
        <f>MIN(M63:M66)</f>
        <v>680.02499999999998</v>
      </c>
      <c r="P63" s="243">
        <f>IF((N63+(O63-N63)/2)&lt;N63,N63,N63+(O63-N63)/2)</f>
        <v>679.99687500000005</v>
      </c>
      <c r="Q63" s="244">
        <f>ROUND(P63/P59,4)</f>
        <v>1.1363000000000001</v>
      </c>
      <c r="R63" s="77">
        <f>ROUND(H63*P63,0)</f>
        <v>10880</v>
      </c>
      <c r="S63" s="73">
        <f t="shared" si="3"/>
        <v>0</v>
      </c>
    </row>
    <row r="64" spans="1:21" x14ac:dyDescent="0.25">
      <c r="A64" s="248"/>
      <c r="B64" s="251"/>
      <c r="C64" s="33">
        <v>62</v>
      </c>
      <c r="D64" s="33">
        <v>10880</v>
      </c>
      <c r="E64" s="120">
        <f t="shared" si="5"/>
        <v>252437</v>
      </c>
      <c r="F64" s="126">
        <f t="shared" si="4"/>
        <v>0.92064099898977747</v>
      </c>
      <c r="G64" s="32"/>
      <c r="H64" s="33">
        <v>16</v>
      </c>
      <c r="I64" s="33">
        <v>2</v>
      </c>
      <c r="J64" s="31">
        <f t="shared" si="0"/>
        <v>160</v>
      </c>
      <c r="L64" s="83">
        <f t="shared" si="1"/>
        <v>679.96875</v>
      </c>
      <c r="M64" s="84">
        <f t="shared" si="2"/>
        <v>680.02499999999998</v>
      </c>
      <c r="N64" s="236"/>
      <c r="O64" s="236"/>
      <c r="P64" s="236"/>
      <c r="Q64" s="245"/>
      <c r="R64" s="78">
        <f>ROUND(H64*P63,0)</f>
        <v>10880</v>
      </c>
      <c r="S64" s="72">
        <f t="shared" si="3"/>
        <v>0</v>
      </c>
    </row>
    <row r="65" spans="1:21" x14ac:dyDescent="0.25">
      <c r="A65" s="248"/>
      <c r="B65" s="251"/>
      <c r="C65" s="33">
        <v>63</v>
      </c>
      <c r="D65" s="33">
        <v>10880</v>
      </c>
      <c r="E65" s="120">
        <f t="shared" si="5"/>
        <v>263317</v>
      </c>
      <c r="F65" s="126">
        <f t="shared" si="4"/>
        <v>0.96032049949488874</v>
      </c>
      <c r="G65" s="32"/>
      <c r="H65" s="33">
        <v>16</v>
      </c>
      <c r="I65" s="33">
        <v>2</v>
      </c>
      <c r="J65" s="31">
        <f t="shared" si="0"/>
        <v>160</v>
      </c>
      <c r="L65" s="83">
        <f t="shared" si="1"/>
        <v>679.96875</v>
      </c>
      <c r="M65" s="84">
        <f t="shared" si="2"/>
        <v>680.02499999999998</v>
      </c>
      <c r="N65" s="236"/>
      <c r="O65" s="236"/>
      <c r="P65" s="236"/>
      <c r="Q65" s="245"/>
      <c r="R65" s="78">
        <f>ROUND(H65*P63,0)</f>
        <v>10880</v>
      </c>
      <c r="S65" s="72">
        <f t="shared" si="3"/>
        <v>0</v>
      </c>
      <c r="U65">
        <f>'PE Fight'!AA63*$U$3</f>
        <v>679.41371794871793</v>
      </c>
    </row>
    <row r="66" spans="1:21" ht="15.75" thickBot="1" x14ac:dyDescent="0.3">
      <c r="A66" s="257"/>
      <c r="B66" s="258"/>
      <c r="C66" s="53">
        <v>64</v>
      </c>
      <c r="D66" s="53">
        <v>10880</v>
      </c>
      <c r="E66" s="122">
        <f t="shared" si="5"/>
        <v>274197</v>
      </c>
      <c r="F66" s="128">
        <f t="shared" si="4"/>
        <v>1</v>
      </c>
      <c r="G66" s="52"/>
      <c r="H66" s="53">
        <v>16</v>
      </c>
      <c r="I66" s="53">
        <v>2</v>
      </c>
      <c r="J66" s="56">
        <f t="shared" si="0"/>
        <v>160</v>
      </c>
      <c r="L66" s="89">
        <f t="shared" si="1"/>
        <v>679.96875</v>
      </c>
      <c r="M66" s="90">
        <f t="shared" si="2"/>
        <v>680.02499999999998</v>
      </c>
      <c r="N66" s="259"/>
      <c r="O66" s="259"/>
      <c r="P66" s="259"/>
      <c r="Q66" s="261"/>
      <c r="R66" s="80">
        <f>ROUND(H66*P63,0)</f>
        <v>10880</v>
      </c>
      <c r="S66" s="75">
        <f t="shared" si="3"/>
        <v>0</v>
      </c>
    </row>
    <row r="68" spans="1:21" x14ac:dyDescent="0.25">
      <c r="C68" t="s">
        <v>13</v>
      </c>
      <c r="D68" t="s">
        <v>52</v>
      </c>
    </row>
    <row r="69" spans="1:21" x14ac:dyDescent="0.25">
      <c r="B69" t="s">
        <v>48</v>
      </c>
      <c r="C69">
        <f>SUM(D3:D18)</f>
        <v>17671</v>
      </c>
      <c r="D69" s="112">
        <f>C69/$C$73</f>
        <v>6.4446365204579192E-2</v>
      </c>
      <c r="E69" s="112"/>
      <c r="F69" s="112"/>
    </row>
    <row r="70" spans="1:21" x14ac:dyDescent="0.25">
      <c r="B70" t="s">
        <v>49</v>
      </c>
      <c r="C70">
        <f>SUM(D19:D34)</f>
        <v>34277</v>
      </c>
      <c r="D70" s="112">
        <f>C70/$C$73</f>
        <v>0.12500866165567093</v>
      </c>
      <c r="E70" s="112"/>
      <c r="F70" s="112"/>
    </row>
    <row r="71" spans="1:21" x14ac:dyDescent="0.25">
      <c r="B71" t="s">
        <v>50</v>
      </c>
      <c r="C71">
        <f>SUM(D35:D50)</f>
        <v>76885</v>
      </c>
      <c r="D71" s="112">
        <f>C71/$C$73</f>
        <v>0.28040058789848177</v>
      </c>
      <c r="E71" s="112"/>
      <c r="F71" s="112"/>
    </row>
    <row r="72" spans="1:21" x14ac:dyDescent="0.25">
      <c r="B72" t="s">
        <v>51</v>
      </c>
      <c r="C72">
        <f>SUM(D51:D66)</f>
        <v>145364</v>
      </c>
      <c r="D72" s="112">
        <f>C72/$C$73</f>
        <v>0.53014438524126817</v>
      </c>
      <c r="E72" s="112"/>
      <c r="F72" s="112"/>
    </row>
    <row r="73" spans="1:21" x14ac:dyDescent="0.25">
      <c r="B73" t="s">
        <v>17</v>
      </c>
      <c r="C73">
        <f>SUM(C69:C72)</f>
        <v>274197</v>
      </c>
      <c r="D73" s="112">
        <f>C73/$C$73</f>
        <v>1</v>
      </c>
      <c r="E73" s="112"/>
      <c r="F73" s="140">
        <f>U3*'PE Fight'!C73</f>
        <v>273982.34529914532</v>
      </c>
    </row>
    <row r="77" spans="1:21" ht="28.15" customHeight="1" x14ac:dyDescent="0.25">
      <c r="D77" t="s">
        <v>10</v>
      </c>
    </row>
    <row r="78" spans="1:21" x14ac:dyDescent="0.25">
      <c r="D78" s="63" t="s">
        <v>11</v>
      </c>
      <c r="E78" s="63"/>
      <c r="F78" s="63"/>
    </row>
    <row r="79" spans="1:21" x14ac:dyDescent="0.25">
      <c r="D79" s="58">
        <v>16</v>
      </c>
      <c r="E79" s="58"/>
      <c r="F79" s="58"/>
    </row>
    <row r="80" spans="1:21" x14ac:dyDescent="0.25">
      <c r="D80" s="58">
        <v>16</v>
      </c>
      <c r="E80" s="58"/>
      <c r="F80" s="58"/>
    </row>
    <row r="81" spans="4:16" x14ac:dyDescent="0.25">
      <c r="D81" s="58">
        <v>16</v>
      </c>
      <c r="E81" s="58"/>
      <c r="F81" s="58"/>
    </row>
    <row r="82" spans="4:16" x14ac:dyDescent="0.25">
      <c r="D82" s="58">
        <v>16</v>
      </c>
      <c r="E82" s="58"/>
      <c r="F82" s="58"/>
    </row>
    <row r="90" spans="4:16" x14ac:dyDescent="0.25">
      <c r="P90"/>
    </row>
  </sheetData>
  <mergeCells count="87">
    <mergeCell ref="G1:J1"/>
    <mergeCell ref="L1:Q1"/>
    <mergeCell ref="R1:S1"/>
    <mergeCell ref="A3:A18"/>
    <mergeCell ref="B3:B6"/>
    <mergeCell ref="N3:N6"/>
    <mergeCell ref="O3:O6"/>
    <mergeCell ref="P3:P6"/>
    <mergeCell ref="Q3:Q6"/>
    <mergeCell ref="B7:B10"/>
    <mergeCell ref="N7:N10"/>
    <mergeCell ref="O7:O10"/>
    <mergeCell ref="P7:P10"/>
    <mergeCell ref="Q7:Q10"/>
    <mergeCell ref="B11:B14"/>
    <mergeCell ref="N11:N14"/>
    <mergeCell ref="O11:O14"/>
    <mergeCell ref="P11:P14"/>
    <mergeCell ref="Q11:Q14"/>
    <mergeCell ref="A19:A34"/>
    <mergeCell ref="B19:B22"/>
    <mergeCell ref="N19:N22"/>
    <mergeCell ref="O19:O22"/>
    <mergeCell ref="P19:P22"/>
    <mergeCell ref="B15:B18"/>
    <mergeCell ref="N15:N18"/>
    <mergeCell ref="O15:O18"/>
    <mergeCell ref="P15:P18"/>
    <mergeCell ref="Q15:Q18"/>
    <mergeCell ref="Q19:Q22"/>
    <mergeCell ref="B23:B26"/>
    <mergeCell ref="N23:N26"/>
    <mergeCell ref="O23:O26"/>
    <mergeCell ref="P23:P26"/>
    <mergeCell ref="Q23:Q26"/>
    <mergeCell ref="B31:B34"/>
    <mergeCell ref="N31:N34"/>
    <mergeCell ref="O31:O34"/>
    <mergeCell ref="P31:P34"/>
    <mergeCell ref="Q31:Q34"/>
    <mergeCell ref="B27:B30"/>
    <mergeCell ref="N27:N30"/>
    <mergeCell ref="O27:O30"/>
    <mergeCell ref="P27:P30"/>
    <mergeCell ref="Q27:Q30"/>
    <mergeCell ref="Q35:Q38"/>
    <mergeCell ref="B39:B42"/>
    <mergeCell ref="N39:N42"/>
    <mergeCell ref="O39:O42"/>
    <mergeCell ref="P39:P42"/>
    <mergeCell ref="Q39:Q42"/>
    <mergeCell ref="A35:A50"/>
    <mergeCell ref="B35:B38"/>
    <mergeCell ref="N35:N38"/>
    <mergeCell ref="O35:O38"/>
    <mergeCell ref="P35:P38"/>
    <mergeCell ref="B43:B46"/>
    <mergeCell ref="N43:N46"/>
    <mergeCell ref="O43:O46"/>
    <mergeCell ref="P43:P46"/>
    <mergeCell ref="Q43:Q46"/>
    <mergeCell ref="A51:A66"/>
    <mergeCell ref="B51:B54"/>
    <mergeCell ref="N51:N54"/>
    <mergeCell ref="O51:O54"/>
    <mergeCell ref="P51:P54"/>
    <mergeCell ref="B47:B50"/>
    <mergeCell ref="N47:N50"/>
    <mergeCell ref="O47:O50"/>
    <mergeCell ref="P47:P50"/>
    <mergeCell ref="Q47:Q50"/>
    <mergeCell ref="Q51:Q54"/>
    <mergeCell ref="B55:B58"/>
    <mergeCell ref="N55:N58"/>
    <mergeCell ref="O55:O58"/>
    <mergeCell ref="P55:P58"/>
    <mergeCell ref="Q55:Q58"/>
    <mergeCell ref="B63:B66"/>
    <mergeCell ref="N63:N66"/>
    <mergeCell ref="O63:O66"/>
    <mergeCell ref="P63:P66"/>
    <mergeCell ref="Q63:Q66"/>
    <mergeCell ref="B59:B62"/>
    <mergeCell ref="N59:N62"/>
    <mergeCell ref="O59:O62"/>
    <mergeCell ref="P59:P62"/>
    <mergeCell ref="Q59:Q62"/>
  </mergeCells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CE9B1-12BC-4343-8D55-746DBE681854}">
  <dimension ref="A1:Y161"/>
  <sheetViews>
    <sheetView tabSelected="1" topLeftCell="A61" zoomScale="85" zoomScaleNormal="85" workbookViewId="0">
      <selection activeCell="V94" sqref="V94"/>
    </sheetView>
  </sheetViews>
  <sheetFormatPr defaultRowHeight="15" x14ac:dyDescent="0.25"/>
  <cols>
    <col min="3" max="3" width="11.140625" customWidth="1"/>
    <col min="4" max="6" width="12" customWidth="1"/>
    <col min="7" max="7" width="9.5703125" customWidth="1"/>
    <col min="8" max="8" width="6.28515625" bestFit="1" customWidth="1"/>
    <col min="9" max="9" width="7.85546875" bestFit="1" customWidth="1"/>
    <col min="10" max="10" width="9" customWidth="1"/>
    <col min="13" max="14" width="8.5703125" style="3" customWidth="1"/>
    <col min="15" max="16" width="7.7109375" bestFit="1" customWidth="1"/>
    <col min="17" max="17" width="7.7109375" style="1" bestFit="1" customWidth="1"/>
    <col min="18" max="18" width="9.5703125" style="99" customWidth="1"/>
    <col min="19" max="19" width="10.28515625" style="3" bestFit="1" customWidth="1"/>
    <col min="20" max="20" width="9.28515625" style="3" customWidth="1"/>
  </cols>
  <sheetData>
    <row r="1" spans="1:22" ht="15.75" thickBot="1" x14ac:dyDescent="0.3">
      <c r="G1" s="276" t="s">
        <v>18</v>
      </c>
      <c r="H1" s="277"/>
      <c r="I1" s="277"/>
      <c r="J1" s="277"/>
      <c r="K1" s="277"/>
      <c r="L1" s="278"/>
      <c r="M1" s="275" t="s">
        <v>36</v>
      </c>
      <c r="N1" s="226"/>
      <c r="O1" s="226"/>
      <c r="P1" s="226"/>
      <c r="Q1" s="226"/>
      <c r="R1" s="227"/>
      <c r="S1" s="228" t="s">
        <v>39</v>
      </c>
      <c r="T1" s="229"/>
    </row>
    <row r="2" spans="1:22" ht="45.75" thickBot="1" x14ac:dyDescent="0.3">
      <c r="A2" s="91" t="s">
        <v>42</v>
      </c>
      <c r="B2" s="92" t="s">
        <v>43</v>
      </c>
      <c r="C2" s="92" t="s">
        <v>41</v>
      </c>
      <c r="D2" s="93" t="s">
        <v>5</v>
      </c>
      <c r="E2" s="116" t="s">
        <v>53</v>
      </c>
      <c r="F2" s="116" t="s">
        <v>54</v>
      </c>
      <c r="G2" s="170" t="s">
        <v>3</v>
      </c>
      <c r="H2" s="92" t="s">
        <v>17</v>
      </c>
      <c r="I2" s="92" t="s">
        <v>20</v>
      </c>
      <c r="J2" s="93" t="s">
        <v>2</v>
      </c>
      <c r="K2" s="171" t="s">
        <v>58</v>
      </c>
      <c r="L2" s="172" t="s">
        <v>59</v>
      </c>
      <c r="M2" s="161" t="s">
        <v>6</v>
      </c>
      <c r="N2" s="69" t="s">
        <v>7</v>
      </c>
      <c r="O2" s="69" t="s">
        <v>101</v>
      </c>
      <c r="P2" s="69" t="s">
        <v>102</v>
      </c>
      <c r="Q2" s="67" t="s">
        <v>38</v>
      </c>
      <c r="R2" s="98" t="s">
        <v>37</v>
      </c>
      <c r="S2" s="68" t="s">
        <v>5</v>
      </c>
      <c r="T2" s="70" t="s">
        <v>40</v>
      </c>
    </row>
    <row r="3" spans="1:22" x14ac:dyDescent="0.25">
      <c r="A3" s="230">
        <v>1</v>
      </c>
      <c r="B3" s="233">
        <v>1</v>
      </c>
      <c r="C3" s="96">
        <v>1</v>
      </c>
      <c r="D3" s="157">
        <v>503</v>
      </c>
      <c r="E3" s="117">
        <f>D3</f>
        <v>503</v>
      </c>
      <c r="F3" s="123">
        <f>E3/$E$91</f>
        <v>1.8206826655083794E-3</v>
      </c>
      <c r="G3" s="34"/>
      <c r="H3" s="36">
        <v>3</v>
      </c>
      <c r="I3" s="45">
        <v>1</v>
      </c>
      <c r="J3" s="36">
        <f t="shared" ref="J3:J91" si="0">H3*10</f>
        <v>30</v>
      </c>
      <c r="K3" s="9"/>
      <c r="L3" s="10"/>
      <c r="M3" s="162">
        <f t="shared" ref="M3:M28" si="1">(D3-0.5)/(H3-L3)</f>
        <v>167.5</v>
      </c>
      <c r="N3" s="82">
        <f t="shared" ref="N3:N28" si="2">(D3+0.4)/(H3-L3)</f>
        <v>167.79999999999998</v>
      </c>
      <c r="O3" s="235">
        <f>MAX(M3:M6)</f>
        <v>167.5</v>
      </c>
      <c r="P3" s="235">
        <f>MIN(N3:N6)</f>
        <v>167.6</v>
      </c>
      <c r="Q3" s="235">
        <f>IF((O3+(P3-O3)/2)&lt;O3,O3,O3+(P3-O3)/2)</f>
        <v>167.55</v>
      </c>
      <c r="R3" s="238"/>
      <c r="S3" s="76">
        <f>ROUND(H3*Q3,0)</f>
        <v>503</v>
      </c>
      <c r="T3" s="71">
        <f t="shared" ref="T3:T91" si="3">(S3-D3)/D3</f>
        <v>0</v>
      </c>
      <c r="V3">
        <f>E6/'PE Fight'!E6</f>
        <v>2.0051282051282051</v>
      </c>
    </row>
    <row r="4" spans="1:22" x14ac:dyDescent="0.25">
      <c r="A4" s="231"/>
      <c r="B4" s="234"/>
      <c r="C4" s="96">
        <v>2</v>
      </c>
      <c r="D4" s="157">
        <v>670</v>
      </c>
      <c r="E4" s="117">
        <f>IF(ISNUMBER(C4),D4+MAX($E$3:E3),"")</f>
        <v>1173</v>
      </c>
      <c r="F4" s="123">
        <f t="shared" ref="F4:F35" si="4">IF(ISNUMBER(C4),E4/$E$91,"")</f>
        <v>4.2458464545553267E-3</v>
      </c>
      <c r="G4" s="167"/>
      <c r="H4" s="58">
        <v>4</v>
      </c>
      <c r="I4" s="166">
        <v>1</v>
      </c>
      <c r="J4" s="58">
        <f t="shared" si="0"/>
        <v>40</v>
      </c>
      <c r="K4" s="59"/>
      <c r="L4" s="210"/>
      <c r="M4" s="163">
        <f t="shared" si="1"/>
        <v>167.375</v>
      </c>
      <c r="N4" s="84">
        <f t="shared" si="2"/>
        <v>167.6</v>
      </c>
      <c r="O4" s="236"/>
      <c r="P4" s="236"/>
      <c r="Q4" s="236"/>
      <c r="R4" s="239"/>
      <c r="S4" s="76">
        <f>ROUND(H4*Q3,0)</f>
        <v>670</v>
      </c>
      <c r="T4" s="72">
        <f t="shared" si="3"/>
        <v>0</v>
      </c>
    </row>
    <row r="5" spans="1:22" x14ac:dyDescent="0.25">
      <c r="A5" s="231"/>
      <c r="B5" s="234"/>
      <c r="C5" s="96">
        <v>3</v>
      </c>
      <c r="D5" s="157">
        <v>838</v>
      </c>
      <c r="E5" s="117">
        <f>IF(ISNUMBER(C5),D5+MAX($E$3:E4),"")</f>
        <v>2011</v>
      </c>
      <c r="F5" s="123">
        <f t="shared" si="4"/>
        <v>7.2791110145871791E-3</v>
      </c>
      <c r="G5" s="167"/>
      <c r="H5" s="58">
        <v>5</v>
      </c>
      <c r="I5" s="166">
        <v>1</v>
      </c>
      <c r="J5" s="58">
        <f t="shared" si="0"/>
        <v>50</v>
      </c>
      <c r="K5" s="59"/>
      <c r="L5" s="210"/>
      <c r="M5" s="163">
        <f t="shared" si="1"/>
        <v>167.5</v>
      </c>
      <c r="N5" s="84">
        <f t="shared" si="2"/>
        <v>167.68</v>
      </c>
      <c r="O5" s="236"/>
      <c r="P5" s="236"/>
      <c r="Q5" s="236"/>
      <c r="R5" s="239"/>
      <c r="S5" s="76">
        <f>ROUND(H5*Q3,0)</f>
        <v>838</v>
      </c>
      <c r="T5" s="72">
        <f t="shared" si="3"/>
        <v>0</v>
      </c>
    </row>
    <row r="6" spans="1:22" x14ac:dyDescent="0.25">
      <c r="A6" s="231"/>
      <c r="B6" s="234"/>
      <c r="C6" s="97">
        <v>4</v>
      </c>
      <c r="D6" s="158">
        <v>1508</v>
      </c>
      <c r="E6" s="118">
        <f>IF(ISNUMBER(C6),D6+MAX($E$3:E5),"")</f>
        <v>3519</v>
      </c>
      <c r="F6" s="124">
        <f t="shared" si="4"/>
        <v>1.2737539363665978E-2</v>
      </c>
      <c r="G6" s="167"/>
      <c r="H6" s="166">
        <v>9</v>
      </c>
      <c r="I6" s="58">
        <v>2</v>
      </c>
      <c r="J6" s="58">
        <f t="shared" si="0"/>
        <v>90</v>
      </c>
      <c r="K6" s="59"/>
      <c r="L6" s="210"/>
      <c r="M6" s="164">
        <f t="shared" si="1"/>
        <v>167.5</v>
      </c>
      <c r="N6" s="86">
        <f t="shared" si="2"/>
        <v>167.60000000000002</v>
      </c>
      <c r="O6" s="237"/>
      <c r="P6" s="237"/>
      <c r="Q6" s="237"/>
      <c r="R6" s="240"/>
      <c r="S6" s="76">
        <f>ROUND(H6*Q3,0)</f>
        <v>1508</v>
      </c>
      <c r="T6" s="72">
        <f t="shared" si="3"/>
        <v>0</v>
      </c>
    </row>
    <row r="7" spans="1:22" x14ac:dyDescent="0.25">
      <c r="A7" s="231"/>
      <c r="B7" s="241">
        <f>B3+1</f>
        <v>2</v>
      </c>
      <c r="C7" s="95">
        <v>5</v>
      </c>
      <c r="D7" s="159">
        <v>880</v>
      </c>
      <c r="E7" s="119">
        <f>IF(ISNUMBER(C7),D7+MAX($E$3:E6),"")</f>
        <v>4399</v>
      </c>
      <c r="F7" s="125">
        <f t="shared" si="4"/>
        <v>1.5922829116444059E-2</v>
      </c>
      <c r="G7" s="167"/>
      <c r="H7" s="166">
        <v>5</v>
      </c>
      <c r="I7" s="58">
        <v>1</v>
      </c>
      <c r="J7" s="58">
        <f t="shared" si="0"/>
        <v>50</v>
      </c>
      <c r="K7" s="59"/>
      <c r="L7" s="210"/>
      <c r="M7" s="165">
        <f t="shared" si="1"/>
        <v>175.9</v>
      </c>
      <c r="N7" s="88">
        <f t="shared" si="2"/>
        <v>176.07999999999998</v>
      </c>
      <c r="O7" s="243">
        <f>MAX(M7:M10)</f>
        <v>175.92857142857142</v>
      </c>
      <c r="P7" s="243">
        <f>MIN(N7:N10)</f>
        <v>175.94</v>
      </c>
      <c r="Q7" s="243">
        <f>IF((O7+(P7-O7)/2)&lt;O7,O7,O7+(P7-O7)/2)</f>
        <v>175.93428571428569</v>
      </c>
      <c r="R7" s="244">
        <f>ROUND(Q7/Q3,4)</f>
        <v>1.05</v>
      </c>
      <c r="S7" s="77">
        <f>ROUND(H7*Q7,0)</f>
        <v>880</v>
      </c>
      <c r="T7" s="73">
        <f t="shared" si="3"/>
        <v>0</v>
      </c>
    </row>
    <row r="8" spans="1:22" x14ac:dyDescent="0.25">
      <c r="A8" s="231"/>
      <c r="B8" s="234"/>
      <c r="C8" s="96">
        <v>6</v>
      </c>
      <c r="D8" s="157">
        <v>1056</v>
      </c>
      <c r="E8" s="117">
        <f>IF(ISNUMBER(C8),D8+MAX($E$3:E7),"")</f>
        <v>5455</v>
      </c>
      <c r="F8" s="123">
        <f t="shared" si="4"/>
        <v>1.9745176819777752E-2</v>
      </c>
      <c r="G8" s="167"/>
      <c r="H8" s="166">
        <v>6</v>
      </c>
      <c r="I8" s="166">
        <v>1</v>
      </c>
      <c r="J8" s="58">
        <f t="shared" si="0"/>
        <v>60</v>
      </c>
      <c r="K8" s="59"/>
      <c r="L8" s="210"/>
      <c r="M8" s="163">
        <f t="shared" si="1"/>
        <v>175.91666666666666</v>
      </c>
      <c r="N8" s="84">
        <f t="shared" si="2"/>
        <v>176.06666666666669</v>
      </c>
      <c r="O8" s="236"/>
      <c r="P8" s="236"/>
      <c r="Q8" s="236"/>
      <c r="R8" s="245"/>
      <c r="S8" s="78">
        <f>ROUND(H8*Q7,0)</f>
        <v>1056</v>
      </c>
      <c r="T8" s="72">
        <f t="shared" si="3"/>
        <v>0</v>
      </c>
    </row>
    <row r="9" spans="1:22" x14ac:dyDescent="0.25">
      <c r="A9" s="231"/>
      <c r="B9" s="234"/>
      <c r="C9" s="96">
        <v>7</v>
      </c>
      <c r="D9" s="157">
        <v>1232</v>
      </c>
      <c r="E9" s="117">
        <f>IF(ISNUMBER(C9),D9+MAX($E$3:E8),"")</f>
        <v>6687</v>
      </c>
      <c r="F9" s="123">
        <f t="shared" si="4"/>
        <v>2.4204582473667066E-2</v>
      </c>
      <c r="G9" s="167"/>
      <c r="H9" s="166">
        <v>7</v>
      </c>
      <c r="I9" s="166">
        <v>1</v>
      </c>
      <c r="J9" s="58">
        <f t="shared" si="0"/>
        <v>70</v>
      </c>
      <c r="K9" s="59"/>
      <c r="L9" s="210"/>
      <c r="M9" s="163">
        <f t="shared" si="1"/>
        <v>175.92857142857142</v>
      </c>
      <c r="N9" s="84">
        <f t="shared" si="2"/>
        <v>176.05714285714288</v>
      </c>
      <c r="O9" s="236"/>
      <c r="P9" s="236"/>
      <c r="Q9" s="236"/>
      <c r="R9" s="245"/>
      <c r="S9" s="78">
        <f>ROUND(H9*Q7,0)</f>
        <v>1232</v>
      </c>
      <c r="T9" s="72">
        <f t="shared" si="3"/>
        <v>0</v>
      </c>
      <c r="V9">
        <f>'PE Fight'!AA7*$V$3</f>
        <v>175.95</v>
      </c>
    </row>
    <row r="10" spans="1:22" x14ac:dyDescent="0.25">
      <c r="A10" s="231"/>
      <c r="B10" s="242"/>
      <c r="C10" s="97">
        <v>8</v>
      </c>
      <c r="D10" s="158">
        <v>1759</v>
      </c>
      <c r="E10" s="118">
        <f>IF(ISNUMBER(C10),D10+MAX($E$3:E9),"")</f>
        <v>8446</v>
      </c>
      <c r="F10" s="124">
        <f t="shared" si="4"/>
        <v>3.0571542331776884E-2</v>
      </c>
      <c r="G10" s="167"/>
      <c r="H10" s="166">
        <v>10</v>
      </c>
      <c r="I10" s="58">
        <v>1</v>
      </c>
      <c r="J10" s="58">
        <f t="shared" si="0"/>
        <v>100</v>
      </c>
      <c r="K10" s="59"/>
      <c r="L10" s="210"/>
      <c r="M10" s="164">
        <f t="shared" si="1"/>
        <v>175.85</v>
      </c>
      <c r="N10" s="86">
        <f t="shared" si="2"/>
        <v>175.94</v>
      </c>
      <c r="O10" s="237"/>
      <c r="P10" s="237"/>
      <c r="Q10" s="237"/>
      <c r="R10" s="246"/>
      <c r="S10" s="79">
        <f>ROUND(H10*Q7,0)</f>
        <v>1759</v>
      </c>
      <c r="T10" s="74">
        <f t="shared" si="3"/>
        <v>0</v>
      </c>
    </row>
    <row r="11" spans="1:22" ht="14.45" customHeight="1" x14ac:dyDescent="0.25">
      <c r="A11" s="231"/>
      <c r="B11" s="241">
        <f>B7+1</f>
        <v>3</v>
      </c>
      <c r="C11" s="95">
        <v>9</v>
      </c>
      <c r="D11" s="159">
        <v>1290</v>
      </c>
      <c r="E11" s="119">
        <f>IF(ISNUMBER(C11),D11+MAX($E$3:E10),"")</f>
        <v>9736</v>
      </c>
      <c r="F11" s="125">
        <f t="shared" si="4"/>
        <v>3.524088753755384E-2</v>
      </c>
      <c r="G11" s="167"/>
      <c r="H11" s="58">
        <v>7</v>
      </c>
      <c r="I11" s="58">
        <v>1</v>
      </c>
      <c r="J11" s="58">
        <f t="shared" si="0"/>
        <v>70</v>
      </c>
      <c r="K11" s="59"/>
      <c r="L11" s="210"/>
      <c r="M11" s="165">
        <f t="shared" si="1"/>
        <v>184.21428571428572</v>
      </c>
      <c r="N11" s="88">
        <f t="shared" si="2"/>
        <v>184.34285714285716</v>
      </c>
      <c r="O11" s="243">
        <f>MAX(M11:M14)</f>
        <v>184.3125</v>
      </c>
      <c r="P11" s="243">
        <f>MIN(N11:N14)</f>
        <v>184.30909090909091</v>
      </c>
      <c r="Q11" s="243">
        <f>IF((O11+(P11-O11)/2)&lt;O11,O11,O11+(P11-O11)/2)</f>
        <v>184.3125</v>
      </c>
      <c r="R11" s="244">
        <f>ROUND(Q11/Q7,4)</f>
        <v>1.0476000000000001</v>
      </c>
      <c r="S11" s="77">
        <f>ROUND(H11*Q11,0)</f>
        <v>1290</v>
      </c>
      <c r="T11" s="73">
        <f t="shared" si="3"/>
        <v>0</v>
      </c>
    </row>
    <row r="12" spans="1:22" x14ac:dyDescent="0.25">
      <c r="A12" s="231"/>
      <c r="B12" s="234"/>
      <c r="C12" s="96">
        <v>10</v>
      </c>
      <c r="D12" s="157">
        <v>1290</v>
      </c>
      <c r="E12" s="120">
        <f>IF(ISNUMBER(C12),D12+MAX($E$3:E11),"")</f>
        <v>11026</v>
      </c>
      <c r="F12" s="126">
        <f t="shared" si="4"/>
        <v>3.9910232743330797E-2</v>
      </c>
      <c r="G12" s="167"/>
      <c r="H12" s="166">
        <v>7</v>
      </c>
      <c r="I12" s="166">
        <v>1</v>
      </c>
      <c r="J12" s="58">
        <f t="shared" si="0"/>
        <v>70</v>
      </c>
      <c r="K12" s="59"/>
      <c r="L12" s="210"/>
      <c r="M12" s="163">
        <f t="shared" si="1"/>
        <v>184.21428571428572</v>
      </c>
      <c r="N12" s="84">
        <f t="shared" si="2"/>
        <v>184.34285714285716</v>
      </c>
      <c r="O12" s="236"/>
      <c r="P12" s="236"/>
      <c r="Q12" s="236"/>
      <c r="R12" s="245"/>
      <c r="S12" s="78">
        <f>ROUND(H12*Q11,0)</f>
        <v>1290</v>
      </c>
      <c r="T12" s="72">
        <f t="shared" si="3"/>
        <v>0</v>
      </c>
    </row>
    <row r="13" spans="1:22" x14ac:dyDescent="0.25">
      <c r="A13" s="231"/>
      <c r="B13" s="234"/>
      <c r="C13" s="96">
        <v>11</v>
      </c>
      <c r="D13" s="157">
        <v>1475</v>
      </c>
      <c r="E13" s="120">
        <f>IF(ISNUMBER(C13),D13+MAX($E$3:E12),"")</f>
        <v>12501</v>
      </c>
      <c r="F13" s="126">
        <f t="shared" si="4"/>
        <v>4.5249212726680421E-2</v>
      </c>
      <c r="G13" s="168"/>
      <c r="H13" s="166">
        <v>8</v>
      </c>
      <c r="I13" s="166">
        <v>1</v>
      </c>
      <c r="J13" s="166">
        <f t="shared" si="0"/>
        <v>80</v>
      </c>
      <c r="K13" s="59"/>
      <c r="L13" s="210"/>
      <c r="M13" s="163">
        <f t="shared" si="1"/>
        <v>184.3125</v>
      </c>
      <c r="N13" s="84">
        <f t="shared" si="2"/>
        <v>184.42500000000001</v>
      </c>
      <c r="O13" s="236"/>
      <c r="P13" s="236"/>
      <c r="Q13" s="236"/>
      <c r="R13" s="245"/>
      <c r="S13" s="78">
        <f>ROUND(H13*Q11,0)</f>
        <v>1475</v>
      </c>
      <c r="T13" s="72">
        <f t="shared" si="3"/>
        <v>0</v>
      </c>
      <c r="V13">
        <f>'PE Fight'!AA11*$V$3</f>
        <v>184.24914751914753</v>
      </c>
    </row>
    <row r="14" spans="1:22" x14ac:dyDescent="0.25">
      <c r="A14" s="231"/>
      <c r="B14" s="242"/>
      <c r="C14" s="97">
        <v>12</v>
      </c>
      <c r="D14" s="158">
        <v>2027</v>
      </c>
      <c r="E14" s="118">
        <f>IF(ISNUMBER(C14),D14+MAX($E$3:E13),"")</f>
        <v>14528</v>
      </c>
      <c r="F14" s="124">
        <f t="shared" si="4"/>
        <v>5.2586238100409022E-2</v>
      </c>
      <c r="G14" s="167"/>
      <c r="H14" s="166">
        <v>11</v>
      </c>
      <c r="I14" s="58">
        <v>2</v>
      </c>
      <c r="J14" s="58">
        <f t="shared" si="0"/>
        <v>110</v>
      </c>
      <c r="K14" s="59"/>
      <c r="L14" s="210"/>
      <c r="M14" s="164">
        <f t="shared" si="1"/>
        <v>184.22727272727272</v>
      </c>
      <c r="N14" s="86">
        <f t="shared" si="2"/>
        <v>184.30909090909091</v>
      </c>
      <c r="O14" s="237"/>
      <c r="P14" s="237"/>
      <c r="Q14" s="237"/>
      <c r="R14" s="246"/>
      <c r="S14" s="79">
        <f>ROUND(H14*Q11,0)</f>
        <v>2027</v>
      </c>
      <c r="T14" s="74">
        <f t="shared" si="3"/>
        <v>0</v>
      </c>
    </row>
    <row r="15" spans="1:22" ht="14.45" customHeight="1" x14ac:dyDescent="0.25">
      <c r="A15" s="231"/>
      <c r="B15" s="241">
        <f>B11+1</f>
        <v>4</v>
      </c>
      <c r="C15" s="95">
        <v>13</v>
      </c>
      <c r="D15" s="159">
        <v>1608</v>
      </c>
      <c r="E15" s="119">
        <f>IF(ISNUMBER(C15),D15+MAX($E$3:E14),"")</f>
        <v>16136</v>
      </c>
      <c r="F15" s="125">
        <f t="shared" si="4"/>
        <v>5.8406631194121691E-2</v>
      </c>
      <c r="G15" s="167"/>
      <c r="H15" s="58">
        <v>8</v>
      </c>
      <c r="I15" s="58">
        <v>1</v>
      </c>
      <c r="J15" s="58">
        <f t="shared" si="0"/>
        <v>80</v>
      </c>
      <c r="K15" s="59"/>
      <c r="L15" s="210"/>
      <c r="M15" s="165">
        <f t="shared" si="1"/>
        <v>200.9375</v>
      </c>
      <c r="N15" s="88">
        <f t="shared" si="2"/>
        <v>201.05</v>
      </c>
      <c r="O15" s="243">
        <f>MAX(M15:M18)</f>
        <v>200.95833333333334</v>
      </c>
      <c r="P15" s="243">
        <f>MIN(N15:N18)</f>
        <v>201.03333333333333</v>
      </c>
      <c r="Q15" s="243">
        <f>IF((O15+(P15-O15)/2)&lt;O15,O15,O15+(P15-O15)/2)</f>
        <v>200.99583333333334</v>
      </c>
      <c r="R15" s="244">
        <f>ROUND(Q15/Q11,4)</f>
        <v>1.0905</v>
      </c>
      <c r="S15" s="77">
        <f>ROUND(H15*Q15,0)</f>
        <v>1608</v>
      </c>
      <c r="T15" s="73">
        <f t="shared" si="3"/>
        <v>0</v>
      </c>
    </row>
    <row r="16" spans="1:22" x14ac:dyDescent="0.25">
      <c r="A16" s="231"/>
      <c r="B16" s="234"/>
      <c r="C16" s="96">
        <v>14</v>
      </c>
      <c r="D16" s="157">
        <v>1608</v>
      </c>
      <c r="E16" s="117">
        <f>IF(ISNUMBER(C16),D16+MAX($E$3:E15),"")</f>
        <v>17744</v>
      </c>
      <c r="F16" s="123">
        <f t="shared" si="4"/>
        <v>6.4227024287834361E-2</v>
      </c>
      <c r="G16" s="167"/>
      <c r="H16" s="166">
        <v>8</v>
      </c>
      <c r="I16" s="166">
        <v>1</v>
      </c>
      <c r="J16" s="58">
        <f t="shared" si="0"/>
        <v>80</v>
      </c>
      <c r="K16" s="59"/>
      <c r="L16" s="210"/>
      <c r="M16" s="163">
        <f t="shared" si="1"/>
        <v>200.9375</v>
      </c>
      <c r="N16" s="84">
        <f t="shared" si="2"/>
        <v>201.05</v>
      </c>
      <c r="O16" s="236"/>
      <c r="P16" s="236"/>
      <c r="Q16" s="236"/>
      <c r="R16" s="245"/>
      <c r="S16" s="78">
        <f>ROUND(H16*Q15,0)</f>
        <v>1608</v>
      </c>
      <c r="T16" s="72">
        <f t="shared" si="3"/>
        <v>0</v>
      </c>
    </row>
    <row r="17" spans="1:25" x14ac:dyDescent="0.25">
      <c r="A17" s="231"/>
      <c r="B17" s="234"/>
      <c r="C17" s="96">
        <v>15</v>
      </c>
      <c r="D17" s="157">
        <v>1608</v>
      </c>
      <c r="E17" s="117">
        <f>IF(ISNUMBER(C17),D17+MAX($E$3:E16),"")</f>
        <v>19352</v>
      </c>
      <c r="F17" s="123">
        <f t="shared" si="4"/>
        <v>7.0047417381547031E-2</v>
      </c>
      <c r="G17" s="168"/>
      <c r="H17" s="166">
        <v>8</v>
      </c>
      <c r="I17" s="166">
        <v>1</v>
      </c>
      <c r="J17" s="166">
        <f t="shared" si="0"/>
        <v>80</v>
      </c>
      <c r="K17" s="59"/>
      <c r="L17" s="210"/>
      <c r="M17" s="163">
        <f t="shared" si="1"/>
        <v>200.9375</v>
      </c>
      <c r="N17" s="84">
        <f t="shared" si="2"/>
        <v>201.05</v>
      </c>
      <c r="O17" s="236"/>
      <c r="P17" s="236"/>
      <c r="Q17" s="236"/>
      <c r="R17" s="245"/>
      <c r="S17" s="78">
        <f>ROUND(H17*Q15,0)</f>
        <v>1608</v>
      </c>
      <c r="T17" s="72">
        <f t="shared" si="3"/>
        <v>0</v>
      </c>
      <c r="V17">
        <f>'PE Fight'!AA15*$V$3</f>
        <v>201.00574786324788</v>
      </c>
    </row>
    <row r="18" spans="1:25" x14ac:dyDescent="0.25">
      <c r="A18" s="232"/>
      <c r="B18" s="242"/>
      <c r="C18" s="97">
        <v>16</v>
      </c>
      <c r="D18" s="158">
        <v>2412</v>
      </c>
      <c r="E18" s="118">
        <f>IF(ISNUMBER(C18),D18+MAX($E$3:E17),"")</f>
        <v>21764</v>
      </c>
      <c r="F18" s="124">
        <f t="shared" si="4"/>
        <v>7.8778007022116042E-2</v>
      </c>
      <c r="G18" s="168"/>
      <c r="H18" s="166">
        <v>12</v>
      </c>
      <c r="I18" s="58">
        <v>2</v>
      </c>
      <c r="J18" s="166">
        <f t="shared" si="0"/>
        <v>120</v>
      </c>
      <c r="K18" s="59"/>
      <c r="L18" s="210"/>
      <c r="M18" s="164">
        <f t="shared" si="1"/>
        <v>200.95833333333334</v>
      </c>
      <c r="N18" s="86">
        <f t="shared" si="2"/>
        <v>201.03333333333333</v>
      </c>
      <c r="O18" s="237"/>
      <c r="P18" s="237"/>
      <c r="Q18" s="237"/>
      <c r="R18" s="246"/>
      <c r="S18" s="79">
        <f>ROUND(H18*Q15,0)</f>
        <v>2412</v>
      </c>
      <c r="T18" s="74">
        <f t="shared" si="3"/>
        <v>0</v>
      </c>
    </row>
    <row r="19" spans="1:25" ht="14.45" customHeight="1" x14ac:dyDescent="0.25">
      <c r="A19" s="247">
        <f>A3+1</f>
        <v>2</v>
      </c>
      <c r="B19" s="250">
        <f>B15+1</f>
        <v>5</v>
      </c>
      <c r="C19" s="39">
        <v>17</v>
      </c>
      <c r="D19" s="159">
        <v>1742</v>
      </c>
      <c r="E19" s="119">
        <f>IF(ISNUMBER(C19),D19+MAX($E$3:E18),"")</f>
        <v>23506</v>
      </c>
      <c r="F19" s="125">
        <f t="shared" si="4"/>
        <v>8.5083432873638107E-2</v>
      </c>
      <c r="G19" s="167"/>
      <c r="H19" s="58">
        <v>8</v>
      </c>
      <c r="I19" s="58">
        <v>1</v>
      </c>
      <c r="J19" s="58">
        <f t="shared" si="0"/>
        <v>80</v>
      </c>
      <c r="K19" s="59"/>
      <c r="L19" s="210"/>
      <c r="M19" s="165">
        <f t="shared" si="1"/>
        <v>217.6875</v>
      </c>
      <c r="N19" s="88">
        <f t="shared" si="2"/>
        <v>217.8</v>
      </c>
      <c r="O19" s="243">
        <f>MAX(M19:M22)</f>
        <v>217.73076923076923</v>
      </c>
      <c r="P19" s="243">
        <f>MIN(N19:N22)</f>
        <v>217.8</v>
      </c>
      <c r="Q19" s="243">
        <f>IF((O19+(P19-O19)/2)&lt;O19,O19,O19+(P19-O19)/2)</f>
        <v>217.76538461538462</v>
      </c>
      <c r="R19" s="244">
        <f>ROUND(Q19/Q15,4)</f>
        <v>1.0833999999999999</v>
      </c>
      <c r="S19" s="77">
        <f>ROUND(H19*Q19,0)</f>
        <v>1742</v>
      </c>
      <c r="T19" s="73">
        <f t="shared" si="3"/>
        <v>0</v>
      </c>
    </row>
    <row r="20" spans="1:25" x14ac:dyDescent="0.25">
      <c r="A20" s="248"/>
      <c r="B20" s="251"/>
      <c r="C20" s="33">
        <v>18</v>
      </c>
      <c r="D20" s="157">
        <v>1742</v>
      </c>
      <c r="E20" s="117">
        <f>IF(ISNUMBER(C20),D20+MAX($E$3:E19),"")</f>
        <v>25248</v>
      </c>
      <c r="F20" s="123">
        <f t="shared" si="4"/>
        <v>9.1388858725160171E-2</v>
      </c>
      <c r="G20" s="167"/>
      <c r="H20" s="166">
        <v>8</v>
      </c>
      <c r="I20" s="166">
        <v>1</v>
      </c>
      <c r="J20" s="58">
        <f t="shared" si="0"/>
        <v>80</v>
      </c>
      <c r="K20" s="59"/>
      <c r="L20" s="210"/>
      <c r="M20" s="163">
        <f t="shared" si="1"/>
        <v>217.6875</v>
      </c>
      <c r="N20" s="84">
        <f t="shared" si="2"/>
        <v>217.8</v>
      </c>
      <c r="O20" s="236"/>
      <c r="P20" s="236"/>
      <c r="Q20" s="236"/>
      <c r="R20" s="245"/>
      <c r="S20" s="78">
        <f>ROUND(H20*Q19,0)</f>
        <v>1742</v>
      </c>
      <c r="T20" s="72">
        <f t="shared" si="3"/>
        <v>0</v>
      </c>
    </row>
    <row r="21" spans="1:25" x14ac:dyDescent="0.25">
      <c r="A21" s="248"/>
      <c r="B21" s="251"/>
      <c r="C21" s="33">
        <v>19</v>
      </c>
      <c r="D21" s="157">
        <v>1742</v>
      </c>
      <c r="E21" s="117">
        <f>IF(ISNUMBER(C21),D21+MAX($E$3:E20),"")</f>
        <v>26990</v>
      </c>
      <c r="F21" s="123">
        <f t="shared" si="4"/>
        <v>9.7694284576682236E-2</v>
      </c>
      <c r="G21" s="167"/>
      <c r="H21" s="166">
        <v>8</v>
      </c>
      <c r="I21" s="166">
        <v>1</v>
      </c>
      <c r="J21" s="58">
        <f t="shared" si="0"/>
        <v>80</v>
      </c>
      <c r="K21" s="59"/>
      <c r="L21" s="210"/>
      <c r="M21" s="163">
        <f t="shared" si="1"/>
        <v>217.6875</v>
      </c>
      <c r="N21" s="84">
        <f t="shared" si="2"/>
        <v>217.8</v>
      </c>
      <c r="O21" s="236"/>
      <c r="P21" s="236"/>
      <c r="Q21" s="236"/>
      <c r="R21" s="245"/>
      <c r="S21" s="78">
        <f>ROUND(H21*Q19,0)</f>
        <v>1742</v>
      </c>
      <c r="T21" s="72">
        <f t="shared" si="3"/>
        <v>0</v>
      </c>
      <c r="V21">
        <f>'PE Fight'!AA19*$V$3</f>
        <v>217.78005917159763</v>
      </c>
    </row>
    <row r="22" spans="1:25" x14ac:dyDescent="0.25">
      <c r="A22" s="248"/>
      <c r="B22" s="251"/>
      <c r="C22" s="36">
        <v>20</v>
      </c>
      <c r="D22" s="158">
        <v>2831</v>
      </c>
      <c r="E22" s="121">
        <f>IF(ISNUMBER(C22),D22+MAX($E$3:E21),"")</f>
        <v>29821</v>
      </c>
      <c r="F22" s="127">
        <f t="shared" si="4"/>
        <v>0.10794150649726716</v>
      </c>
      <c r="G22" s="168"/>
      <c r="H22" s="166">
        <v>13</v>
      </c>
      <c r="I22" s="166">
        <v>2</v>
      </c>
      <c r="J22" s="166">
        <f t="shared" si="0"/>
        <v>130</v>
      </c>
      <c r="K22" s="59"/>
      <c r="L22" s="210"/>
      <c r="M22" s="164">
        <f t="shared" si="1"/>
        <v>217.73076923076923</v>
      </c>
      <c r="N22" s="86">
        <f t="shared" si="2"/>
        <v>217.8</v>
      </c>
      <c r="O22" s="237"/>
      <c r="P22" s="237"/>
      <c r="Q22" s="237"/>
      <c r="R22" s="246"/>
      <c r="S22" s="79">
        <f>ROUND(H22*Q19,0)</f>
        <v>2831</v>
      </c>
      <c r="T22" s="74">
        <f t="shared" si="3"/>
        <v>0</v>
      </c>
    </row>
    <row r="23" spans="1:25" ht="14.45" customHeight="1" thickBot="1" x14ac:dyDescent="0.3">
      <c r="A23" s="248"/>
      <c r="B23" s="250">
        <f>B19+1</f>
        <v>6</v>
      </c>
      <c r="C23" s="39">
        <v>21</v>
      </c>
      <c r="D23" s="159">
        <v>1943</v>
      </c>
      <c r="E23" s="119">
        <f>IF(ISNUMBER(C23),D23+MAX($E$3:E22),"")</f>
        <v>31764</v>
      </c>
      <c r="F23" s="125">
        <f t="shared" si="4"/>
        <v>0.11497448148550331</v>
      </c>
      <c r="G23" s="115"/>
      <c r="H23" s="46">
        <v>8</v>
      </c>
      <c r="I23" s="46">
        <v>1</v>
      </c>
      <c r="J23" s="39">
        <f t="shared" si="0"/>
        <v>80</v>
      </c>
      <c r="K23" s="12"/>
      <c r="L23" s="13"/>
      <c r="M23" s="165">
        <f t="shared" si="1"/>
        <v>242.8125</v>
      </c>
      <c r="N23" s="88">
        <f t="shared" si="2"/>
        <v>242.92500000000001</v>
      </c>
      <c r="O23" s="243">
        <f>MAX(M23:M27)</f>
        <v>242.89285714285714</v>
      </c>
      <c r="P23" s="243">
        <f>MIN(N23:N27)</f>
        <v>242.92500000000001</v>
      </c>
      <c r="Q23" s="243">
        <f>IF((O23+(P23-O23)/2)&lt;O23,O23,O23+(P23-O23)/2)</f>
        <v>242.90892857142859</v>
      </c>
      <c r="R23" s="244">
        <f>ROUND(Q23/Q19,4)</f>
        <v>1.1154999999999999</v>
      </c>
      <c r="S23" s="77">
        <f ca="1">ROUND((H23-L23)*OFFSET($B$23,0,15),0)</f>
        <v>1943</v>
      </c>
      <c r="T23" s="73">
        <f t="shared" ca="1" si="3"/>
        <v>0</v>
      </c>
    </row>
    <row r="24" spans="1:25" ht="15.75" thickTop="1" x14ac:dyDescent="0.25">
      <c r="A24" s="248"/>
      <c r="B24" s="251"/>
      <c r="C24" s="173" t="s">
        <v>62</v>
      </c>
      <c r="D24" s="173">
        <v>972</v>
      </c>
      <c r="E24" s="174" t="str">
        <f>IF(ISNUMBER(C24),D24+MAX($E$3:E23),"")</f>
        <v/>
      </c>
      <c r="F24" s="175" t="str">
        <f t="shared" si="4"/>
        <v/>
      </c>
      <c r="G24" s="200"/>
      <c r="H24" s="177">
        <v>8</v>
      </c>
      <c r="I24" s="177">
        <v>1</v>
      </c>
      <c r="J24" s="177">
        <f t="shared" si="0"/>
        <v>80</v>
      </c>
      <c r="K24" s="211">
        <v>4</v>
      </c>
      <c r="L24" s="212">
        <v>4</v>
      </c>
      <c r="M24" s="179">
        <f t="shared" si="1"/>
        <v>242.875</v>
      </c>
      <c r="N24" s="180">
        <f t="shared" si="2"/>
        <v>243.1</v>
      </c>
      <c r="O24" s="236"/>
      <c r="P24" s="236"/>
      <c r="Q24" s="236"/>
      <c r="R24" s="245"/>
      <c r="S24" s="78">
        <f ca="1">ROUND((H24-L24)*OFFSET($B$23,0,15),0)</f>
        <v>972</v>
      </c>
      <c r="T24" s="72">
        <f t="shared" ca="1" si="3"/>
        <v>0</v>
      </c>
    </row>
    <row r="25" spans="1:25" ht="15.75" thickBot="1" x14ac:dyDescent="0.3">
      <c r="A25" s="248"/>
      <c r="B25" s="251"/>
      <c r="C25" s="181">
        <v>22</v>
      </c>
      <c r="D25" s="191">
        <v>1943</v>
      </c>
      <c r="E25" s="182">
        <f>IF(ISNUMBER(C25),D25+MAX($E$3:E24),"")</f>
        <v>33707</v>
      </c>
      <c r="F25" s="183">
        <f t="shared" si="4"/>
        <v>0.12200745647373946</v>
      </c>
      <c r="G25" s="201"/>
      <c r="H25" s="185">
        <v>8</v>
      </c>
      <c r="I25" s="185">
        <v>1</v>
      </c>
      <c r="J25" s="185">
        <f t="shared" ref="J25" si="5">H25*10</f>
        <v>80</v>
      </c>
      <c r="K25" s="213">
        <v>4</v>
      </c>
      <c r="L25" s="214">
        <v>0</v>
      </c>
      <c r="M25" s="187">
        <f t="shared" ref="M25" si="6">(D25-0.5)/(H25-L25)</f>
        <v>242.8125</v>
      </c>
      <c r="N25" s="188">
        <f t="shared" ref="N25" si="7">(D25+0.4)/(H25-L25)</f>
        <v>242.92500000000001</v>
      </c>
      <c r="O25" s="236"/>
      <c r="P25" s="236"/>
      <c r="Q25" s="236"/>
      <c r="R25" s="245"/>
      <c r="S25" s="78">
        <f ca="1">ROUND((H25-L25)*OFFSET($B$23,0,15),0)</f>
        <v>1943</v>
      </c>
      <c r="T25" s="72">
        <f t="shared" ref="T25" ca="1" si="8">(S25-D25)/D25</f>
        <v>0</v>
      </c>
    </row>
    <row r="26" spans="1:25" ht="15.75" thickTop="1" x14ac:dyDescent="0.25">
      <c r="A26" s="248"/>
      <c r="B26" s="251"/>
      <c r="C26" s="33">
        <v>23</v>
      </c>
      <c r="D26" s="157">
        <v>1943</v>
      </c>
      <c r="E26" s="120">
        <f>IF(ISNUMBER(C26),D26+MAX($E$3:E24),"")</f>
        <v>33707</v>
      </c>
      <c r="F26" s="126">
        <f t="shared" si="4"/>
        <v>0.12200745647373946</v>
      </c>
      <c r="G26" s="44"/>
      <c r="H26" s="45">
        <v>8</v>
      </c>
      <c r="I26" s="45">
        <v>1</v>
      </c>
      <c r="J26" s="45">
        <f t="shared" si="0"/>
        <v>80</v>
      </c>
      <c r="K26" s="9"/>
      <c r="L26" s="10"/>
      <c r="M26" s="163">
        <f t="shared" si="1"/>
        <v>242.8125</v>
      </c>
      <c r="N26" s="84">
        <f t="shared" si="2"/>
        <v>242.92500000000001</v>
      </c>
      <c r="O26" s="236"/>
      <c r="P26" s="236"/>
      <c r="Q26" s="236"/>
      <c r="R26" s="245"/>
      <c r="S26" s="78">
        <f ca="1">ROUND((H26-L26)*OFFSET($B$23,0,15),0)</f>
        <v>1943</v>
      </c>
      <c r="T26" s="72">
        <f t="shared" ca="1" si="3"/>
        <v>0</v>
      </c>
      <c r="V26">
        <f>'PE Fight'!AA23*$V$3</f>
        <v>242.89979853479855</v>
      </c>
    </row>
    <row r="27" spans="1:25" x14ac:dyDescent="0.25">
      <c r="A27" s="248"/>
      <c r="B27" s="252"/>
      <c r="C27" s="36">
        <v>24</v>
      </c>
      <c r="D27" s="158">
        <v>3401</v>
      </c>
      <c r="E27" s="121">
        <f>IF(ISNUMBER(C27),D27+MAX($E$3:E26),"")</f>
        <v>37108</v>
      </c>
      <c r="F27" s="127">
        <f t="shared" si="4"/>
        <v>0.13431787743873747</v>
      </c>
      <c r="G27" s="168"/>
      <c r="H27" s="166">
        <v>14</v>
      </c>
      <c r="I27" s="166">
        <v>2</v>
      </c>
      <c r="J27" s="166">
        <f t="shared" si="0"/>
        <v>140</v>
      </c>
      <c r="K27" s="59"/>
      <c r="L27" s="210"/>
      <c r="M27" s="164">
        <f t="shared" si="1"/>
        <v>242.89285714285714</v>
      </c>
      <c r="N27" s="86">
        <f t="shared" si="2"/>
        <v>242.95714285714286</v>
      </c>
      <c r="O27" s="237"/>
      <c r="P27" s="237"/>
      <c r="Q27" s="237"/>
      <c r="R27" s="246"/>
      <c r="S27" s="79">
        <f ca="1">ROUND((H27-L27)*OFFSET($B$23,0,15),0)</f>
        <v>3401</v>
      </c>
      <c r="T27" s="74">
        <f t="shared" ca="1" si="3"/>
        <v>0</v>
      </c>
    </row>
    <row r="28" spans="1:25" ht="14.45" customHeight="1" thickBot="1" x14ac:dyDescent="0.3">
      <c r="A28" s="248"/>
      <c r="B28" s="250">
        <f>B23+1</f>
        <v>7</v>
      </c>
      <c r="C28" s="39">
        <v>25</v>
      </c>
      <c r="D28" s="159">
        <v>2144</v>
      </c>
      <c r="E28" s="119">
        <f>IF(ISNUMBER(C28),D28+MAX($E$3:E27),"")</f>
        <v>39252</v>
      </c>
      <c r="F28" s="125">
        <f t="shared" si="4"/>
        <v>0.1420784015636877</v>
      </c>
      <c r="G28" s="38"/>
      <c r="H28" s="39">
        <v>8</v>
      </c>
      <c r="I28" s="39">
        <v>1</v>
      </c>
      <c r="J28" s="39">
        <f t="shared" si="0"/>
        <v>80</v>
      </c>
      <c r="K28" s="12"/>
      <c r="L28" s="13"/>
      <c r="M28" s="165">
        <f t="shared" si="1"/>
        <v>267.9375</v>
      </c>
      <c r="N28" s="88">
        <f t="shared" si="2"/>
        <v>268.05</v>
      </c>
      <c r="O28" s="243">
        <f>MAX(M28:M34)</f>
        <v>267.96666666666664</v>
      </c>
      <c r="P28" s="243">
        <f>MIN(N28:N34)</f>
        <v>268.0266666666667</v>
      </c>
      <c r="Q28" s="243">
        <f>IF((O28+(P28-O28)/2)&lt;O28,O28,O28+(P28-O28)/2)</f>
        <v>267.99666666666667</v>
      </c>
      <c r="R28" s="244">
        <f>ROUND(Q28/Q23,4)</f>
        <v>1.1032999999999999</v>
      </c>
      <c r="S28" s="77">
        <f t="shared" ref="S28:S34" ca="1" si="9">ROUND((H28-L28)*OFFSET($B$28,0,15),0)</f>
        <v>2144</v>
      </c>
      <c r="T28" s="73">
        <f t="shared" ca="1" si="3"/>
        <v>0</v>
      </c>
      <c r="Y28" s="169"/>
    </row>
    <row r="29" spans="1:25" ht="15.75" thickTop="1" x14ac:dyDescent="0.25">
      <c r="A29" s="248"/>
      <c r="B29" s="251"/>
      <c r="C29" s="173" t="s">
        <v>60</v>
      </c>
      <c r="D29" s="173">
        <v>1340</v>
      </c>
      <c r="E29" s="174" t="str">
        <f>IF(ISNUMBER(C29),D29+MAX($E$3:E28),"")</f>
        <v/>
      </c>
      <c r="F29" s="175" t="str">
        <f t="shared" si="4"/>
        <v/>
      </c>
      <c r="G29" s="176"/>
      <c r="H29" s="177">
        <v>8</v>
      </c>
      <c r="I29" s="177">
        <v>1</v>
      </c>
      <c r="J29" s="178">
        <f t="shared" si="0"/>
        <v>80</v>
      </c>
      <c r="K29" s="279">
        <v>3</v>
      </c>
      <c r="L29" s="212">
        <v>3</v>
      </c>
      <c r="M29" s="179">
        <f>(D29-0.5)/(H29-L29)</f>
        <v>267.89999999999998</v>
      </c>
      <c r="N29" s="180">
        <f>(D29+0.4)/(H29-L29)</f>
        <v>268.08000000000004</v>
      </c>
      <c r="O29" s="236"/>
      <c r="P29" s="236"/>
      <c r="Q29" s="236"/>
      <c r="R29" s="245"/>
      <c r="S29" s="78">
        <f t="shared" ca="1" si="9"/>
        <v>1340</v>
      </c>
      <c r="T29" s="72">
        <f t="shared" ca="1" si="3"/>
        <v>0</v>
      </c>
    </row>
    <row r="30" spans="1:25" x14ac:dyDescent="0.25">
      <c r="A30" s="248"/>
      <c r="B30" s="251"/>
      <c r="C30" s="33" t="s">
        <v>61</v>
      </c>
      <c r="D30" s="33">
        <v>1876</v>
      </c>
      <c r="E30" s="120" t="str">
        <f>IF(ISNUMBER(C30),D30+MAX($E$3:E29),"")</f>
        <v/>
      </c>
      <c r="F30" s="126" t="str">
        <f t="shared" si="4"/>
        <v/>
      </c>
      <c r="G30" s="167"/>
      <c r="H30" s="166">
        <v>8</v>
      </c>
      <c r="I30" s="166">
        <v>1</v>
      </c>
      <c r="J30" s="58">
        <f t="shared" ref="J30" si="10">H30*10</f>
        <v>80</v>
      </c>
      <c r="K30" s="251"/>
      <c r="L30" s="210">
        <v>1</v>
      </c>
      <c r="M30" s="163">
        <f t="shared" ref="M30:M91" si="11">(D30-0.5)/(H30-L30)</f>
        <v>267.92857142857144</v>
      </c>
      <c r="N30" s="84">
        <f t="shared" ref="N30:N91" si="12">(D30+0.4)/(H30-L30)</f>
        <v>268.05714285714288</v>
      </c>
      <c r="O30" s="236"/>
      <c r="P30" s="236"/>
      <c r="Q30" s="236"/>
      <c r="R30" s="245"/>
      <c r="S30" s="78">
        <f t="shared" ca="1" si="9"/>
        <v>1876</v>
      </c>
      <c r="T30" s="72">
        <f t="shared" ref="T30" ca="1" si="13">(S30-D30)/D30</f>
        <v>0</v>
      </c>
    </row>
    <row r="31" spans="1:25" ht="15.75" thickBot="1" x14ac:dyDescent="0.3">
      <c r="A31" s="248"/>
      <c r="B31" s="251"/>
      <c r="C31" s="181">
        <v>26</v>
      </c>
      <c r="D31" s="191">
        <v>2144</v>
      </c>
      <c r="E31" s="182">
        <f>IF(ISNUMBER(C31),D31+MAX($E$3:E30),"")</f>
        <v>41396</v>
      </c>
      <c r="F31" s="183">
        <f t="shared" si="4"/>
        <v>0.14983892568863794</v>
      </c>
      <c r="G31" s="184"/>
      <c r="H31" s="185">
        <v>8</v>
      </c>
      <c r="I31" s="185">
        <v>1</v>
      </c>
      <c r="J31" s="186">
        <f t="shared" si="0"/>
        <v>80</v>
      </c>
      <c r="K31" s="280"/>
      <c r="L31" s="214">
        <v>0</v>
      </c>
      <c r="M31" s="187">
        <f t="shared" si="11"/>
        <v>267.9375</v>
      </c>
      <c r="N31" s="188">
        <f t="shared" si="12"/>
        <v>268.05</v>
      </c>
      <c r="O31" s="236"/>
      <c r="P31" s="236"/>
      <c r="Q31" s="236"/>
      <c r="R31" s="245"/>
      <c r="S31" s="78">
        <f t="shared" ca="1" si="9"/>
        <v>2144</v>
      </c>
      <c r="T31" s="72">
        <f t="shared" ca="1" si="3"/>
        <v>0</v>
      </c>
    </row>
    <row r="32" spans="1:25" ht="15.75" thickTop="1" x14ac:dyDescent="0.25">
      <c r="A32" s="248"/>
      <c r="B32" s="251"/>
      <c r="C32" s="173" t="s">
        <v>70</v>
      </c>
      <c r="D32" s="173">
        <v>1608</v>
      </c>
      <c r="E32" s="174" t="str">
        <f>IF(ISNUMBER(C32),D32+MAX($E$3:E31),"")</f>
        <v/>
      </c>
      <c r="F32" s="175" t="str">
        <f t="shared" si="4"/>
        <v/>
      </c>
      <c r="G32" s="176"/>
      <c r="H32" s="177">
        <v>8</v>
      </c>
      <c r="I32" s="177">
        <v>1</v>
      </c>
      <c r="J32" s="178">
        <f t="shared" si="0"/>
        <v>80</v>
      </c>
      <c r="K32" s="211">
        <v>2</v>
      </c>
      <c r="L32" s="212">
        <v>2</v>
      </c>
      <c r="M32" s="179">
        <f t="shared" si="11"/>
        <v>267.91666666666669</v>
      </c>
      <c r="N32" s="180">
        <f t="shared" si="12"/>
        <v>268.06666666666666</v>
      </c>
      <c r="O32" s="236"/>
      <c r="P32" s="236"/>
      <c r="Q32" s="236"/>
      <c r="R32" s="245"/>
      <c r="S32" s="78">
        <f t="shared" ca="1" si="9"/>
        <v>1608</v>
      </c>
      <c r="T32" s="72">
        <f t="shared" ca="1" si="3"/>
        <v>0</v>
      </c>
      <c r="V32">
        <f>'PE Fight'!AA27*$V$3</f>
        <v>267.87844444444443</v>
      </c>
    </row>
    <row r="33" spans="1:22" ht="15.75" thickBot="1" x14ac:dyDescent="0.3">
      <c r="A33" s="248"/>
      <c r="B33" s="251"/>
      <c r="C33" s="181">
        <v>27</v>
      </c>
      <c r="D33" s="191">
        <v>2144</v>
      </c>
      <c r="E33" s="182">
        <f>IF(ISNUMBER(C33),D33+MAX($E$3:E32),"")</f>
        <v>43540</v>
      </c>
      <c r="F33" s="183">
        <f t="shared" si="4"/>
        <v>0.15759944981358814</v>
      </c>
      <c r="G33" s="189"/>
      <c r="H33" s="181">
        <v>8</v>
      </c>
      <c r="I33" s="181">
        <v>1</v>
      </c>
      <c r="J33" s="190">
        <f t="shared" ref="J33" si="14">H33*10</f>
        <v>80</v>
      </c>
      <c r="K33" s="215">
        <v>2</v>
      </c>
      <c r="L33" s="216">
        <v>0</v>
      </c>
      <c r="M33" s="187">
        <f t="shared" ref="M33" si="15">(D33-0.5)/(H33-L33)</f>
        <v>267.9375</v>
      </c>
      <c r="N33" s="188">
        <f t="shared" ref="N33" si="16">(D33+0.4)/(H33-L33)</f>
        <v>268.05</v>
      </c>
      <c r="O33" s="236"/>
      <c r="P33" s="236"/>
      <c r="Q33" s="236"/>
      <c r="R33" s="245"/>
      <c r="S33" s="78">
        <f t="shared" ca="1" si="9"/>
        <v>2144</v>
      </c>
      <c r="T33" s="72">
        <f t="shared" ref="T33" ca="1" si="17">(S33-D33)/D33</f>
        <v>0</v>
      </c>
    </row>
    <row r="34" spans="1:22" ht="15.75" thickTop="1" x14ac:dyDescent="0.25">
      <c r="A34" s="248"/>
      <c r="B34" s="252"/>
      <c r="C34" s="36">
        <v>28</v>
      </c>
      <c r="D34" s="158">
        <v>4020</v>
      </c>
      <c r="E34" s="118">
        <f>IF(ISNUMBER(C34),D34+MAX($E$3:E32),"")</f>
        <v>45416</v>
      </c>
      <c r="F34" s="124">
        <f t="shared" si="4"/>
        <v>0.16438990842291962</v>
      </c>
      <c r="G34" s="34"/>
      <c r="H34" s="36">
        <v>15</v>
      </c>
      <c r="I34" s="36">
        <v>2</v>
      </c>
      <c r="J34" s="36">
        <f t="shared" si="0"/>
        <v>150</v>
      </c>
      <c r="K34" s="9"/>
      <c r="L34" s="10"/>
      <c r="M34" s="164">
        <f t="shared" si="11"/>
        <v>267.96666666666664</v>
      </c>
      <c r="N34" s="86">
        <f t="shared" si="12"/>
        <v>268.0266666666667</v>
      </c>
      <c r="O34" s="237"/>
      <c r="P34" s="237"/>
      <c r="Q34" s="237"/>
      <c r="R34" s="246"/>
      <c r="S34" s="79">
        <f t="shared" ca="1" si="9"/>
        <v>4020</v>
      </c>
      <c r="T34" s="74">
        <f t="shared" ca="1" si="3"/>
        <v>0</v>
      </c>
    </row>
    <row r="35" spans="1:22" ht="14.45" customHeight="1" x14ac:dyDescent="0.25">
      <c r="A35" s="248"/>
      <c r="B35" s="250">
        <f>B28+1</f>
        <v>8</v>
      </c>
      <c r="C35" s="39">
        <v>29</v>
      </c>
      <c r="D35" s="159">
        <v>3015</v>
      </c>
      <c r="E35" s="119">
        <f>IF(ISNUMBER(C35),D35+MAX($E$3:E34),"")</f>
        <v>48431</v>
      </c>
      <c r="F35" s="125">
        <f t="shared" si="4"/>
        <v>0.17530314547363088</v>
      </c>
      <c r="G35" s="167"/>
      <c r="H35" s="166">
        <v>10</v>
      </c>
      <c r="I35" s="166">
        <v>2</v>
      </c>
      <c r="J35" s="58">
        <f t="shared" si="0"/>
        <v>100</v>
      </c>
      <c r="K35" s="59"/>
      <c r="L35" s="210"/>
      <c r="M35" s="165">
        <f t="shared" si="11"/>
        <v>301.45</v>
      </c>
      <c r="N35" s="88">
        <f t="shared" si="12"/>
        <v>301.54000000000002</v>
      </c>
      <c r="O35" s="243">
        <f>MAX(M35:M40)</f>
        <v>301.5</v>
      </c>
      <c r="P35" s="243">
        <f>MIN(N35:N40)</f>
        <v>301.52499999999998</v>
      </c>
      <c r="Q35" s="243">
        <f>IF((O35+(P35-O35)/2)&lt;O35,O35,O35+(P35-O35)/2)</f>
        <v>301.51249999999999</v>
      </c>
      <c r="R35" s="244">
        <f>ROUND(Q35/Q28,4)</f>
        <v>1.1251</v>
      </c>
      <c r="S35" s="77">
        <f t="shared" ref="S35:S40" ca="1" si="18">ROUND((H35-L35)*OFFSET($B$35,0,15),0)</f>
        <v>3015</v>
      </c>
      <c r="T35" s="73">
        <f t="shared" ca="1" si="3"/>
        <v>0</v>
      </c>
    </row>
    <row r="36" spans="1:22" ht="15.75" thickBot="1" x14ac:dyDescent="0.3">
      <c r="A36" s="248"/>
      <c r="B36" s="251"/>
      <c r="C36" s="33">
        <v>30</v>
      </c>
      <c r="D36" s="157">
        <v>3317</v>
      </c>
      <c r="E36" s="120">
        <f>IF(ISNUMBER(C36),D36+MAX($E$3:E35),"")</f>
        <v>51748</v>
      </c>
      <c r="F36" s="126">
        <f t="shared" ref="F36:F67" si="19">IF(ISNUMBER(C36),E36/$E$91,"")</f>
        <v>0.18730951605313642</v>
      </c>
      <c r="G36" s="38"/>
      <c r="H36" s="46">
        <v>11</v>
      </c>
      <c r="I36" s="46">
        <v>2</v>
      </c>
      <c r="J36" s="46">
        <f t="shared" si="0"/>
        <v>110</v>
      </c>
      <c r="K36" s="12"/>
      <c r="L36" s="13"/>
      <c r="M36" s="163">
        <f t="shared" si="11"/>
        <v>301.5</v>
      </c>
      <c r="N36" s="84">
        <f t="shared" si="12"/>
        <v>301.58181818181816</v>
      </c>
      <c r="O36" s="236"/>
      <c r="P36" s="236"/>
      <c r="Q36" s="236"/>
      <c r="R36" s="245"/>
      <c r="S36" s="78">
        <f t="shared" ca="1" si="18"/>
        <v>3317</v>
      </c>
      <c r="T36" s="72">
        <f t="shared" ca="1" si="3"/>
        <v>0</v>
      </c>
    </row>
    <row r="37" spans="1:22" ht="15.75" thickTop="1" x14ac:dyDescent="0.25">
      <c r="A37" s="248"/>
      <c r="B37" s="251"/>
      <c r="C37" s="173" t="s">
        <v>71</v>
      </c>
      <c r="D37" s="173">
        <v>3015</v>
      </c>
      <c r="E37" s="174" t="str">
        <f>IF(ISNUMBER(C37),D37+MAX($E$3:E36),"")</f>
        <v/>
      </c>
      <c r="F37" s="175" t="str">
        <f t="shared" si="19"/>
        <v/>
      </c>
      <c r="G37" s="176"/>
      <c r="H37" s="178">
        <v>11</v>
      </c>
      <c r="I37" s="177">
        <v>2</v>
      </c>
      <c r="J37" s="178">
        <f t="shared" si="0"/>
        <v>110</v>
      </c>
      <c r="K37" s="211" t="s">
        <v>63</v>
      </c>
      <c r="L37" s="212">
        <v>1</v>
      </c>
      <c r="M37" s="179">
        <f t="shared" si="11"/>
        <v>301.45</v>
      </c>
      <c r="N37" s="180">
        <f t="shared" si="12"/>
        <v>301.54000000000002</v>
      </c>
      <c r="O37" s="236"/>
      <c r="P37" s="236"/>
      <c r="Q37" s="236"/>
      <c r="R37" s="245"/>
      <c r="S37" s="78">
        <f t="shared" ca="1" si="18"/>
        <v>3015</v>
      </c>
      <c r="T37" s="72">
        <f t="shared" ca="1" si="3"/>
        <v>0</v>
      </c>
      <c r="V37">
        <f>'PE Fight'!AA31*$V$3</f>
        <v>301.42659382284387</v>
      </c>
    </row>
    <row r="38" spans="1:22" ht="15.75" thickBot="1" x14ac:dyDescent="0.3">
      <c r="A38" s="248"/>
      <c r="B38" s="251"/>
      <c r="C38" s="181">
        <v>31</v>
      </c>
      <c r="D38" s="191">
        <v>3317</v>
      </c>
      <c r="E38" s="182">
        <f>IF(ISNUMBER(C38),D38+MAX($E$3:E37),"")</f>
        <v>55065</v>
      </c>
      <c r="F38" s="183">
        <f t="shared" si="19"/>
        <v>0.19931588663264199</v>
      </c>
      <c r="G38" s="184"/>
      <c r="H38" s="186">
        <v>11</v>
      </c>
      <c r="I38" s="185">
        <v>2</v>
      </c>
      <c r="J38" s="186">
        <f t="shared" ref="J38:J39" si="20">H38*10</f>
        <v>110</v>
      </c>
      <c r="K38" s="213" t="s">
        <v>63</v>
      </c>
      <c r="L38" s="214">
        <v>0</v>
      </c>
      <c r="M38" s="187">
        <f t="shared" ref="M38:M39" si="21">(D38-0.5)/(H38-L38)</f>
        <v>301.5</v>
      </c>
      <c r="N38" s="188">
        <f t="shared" ref="N38:N39" si="22">(D38+0.4)/(H38-L38)</f>
        <v>301.58181818181816</v>
      </c>
      <c r="O38" s="236"/>
      <c r="P38" s="236"/>
      <c r="Q38" s="236"/>
      <c r="R38" s="245"/>
      <c r="S38" s="78">
        <f t="shared" ca="1" si="18"/>
        <v>3317</v>
      </c>
      <c r="T38" s="72">
        <f t="shared" ref="T38:T39" ca="1" si="23">(S38-D38)/D38</f>
        <v>0</v>
      </c>
    </row>
    <row r="39" spans="1:22" ht="15.75" thickTop="1" x14ac:dyDescent="0.25">
      <c r="A39" s="248"/>
      <c r="B39" s="251"/>
      <c r="C39" s="192" t="s">
        <v>73</v>
      </c>
      <c r="D39" s="192">
        <v>4221</v>
      </c>
      <c r="E39" s="193" t="str">
        <f>IF(ISNUMBER(C39),D39+MAX($E$3:E36),"")</f>
        <v/>
      </c>
      <c r="F39" s="194" t="str">
        <f t="shared" si="19"/>
        <v/>
      </c>
      <c r="G39" s="195"/>
      <c r="H39" s="192">
        <v>16</v>
      </c>
      <c r="I39" s="192">
        <v>2</v>
      </c>
      <c r="J39" s="192">
        <f t="shared" si="20"/>
        <v>160</v>
      </c>
      <c r="K39" s="217" t="s">
        <v>72</v>
      </c>
      <c r="L39" s="218">
        <v>2</v>
      </c>
      <c r="M39" s="179">
        <f t="shared" si="21"/>
        <v>301.46428571428572</v>
      </c>
      <c r="N39" s="180">
        <f t="shared" si="22"/>
        <v>301.52857142857141</v>
      </c>
      <c r="O39" s="236"/>
      <c r="P39" s="236"/>
      <c r="Q39" s="236"/>
      <c r="R39" s="245"/>
      <c r="S39" s="78">
        <f t="shared" ca="1" si="18"/>
        <v>4221</v>
      </c>
      <c r="T39" s="72">
        <f t="shared" ca="1" si="23"/>
        <v>0</v>
      </c>
    </row>
    <row r="40" spans="1:22" ht="15.75" thickBot="1" x14ac:dyDescent="0.3">
      <c r="A40" s="249"/>
      <c r="B40" s="252"/>
      <c r="C40" s="190">
        <v>32</v>
      </c>
      <c r="D40" s="191">
        <v>4824</v>
      </c>
      <c r="E40" s="196">
        <f>IF(ISNUMBER(C40),D40+MAX($E$3:E37),"")</f>
        <v>56572</v>
      </c>
      <c r="F40" s="197">
        <f t="shared" si="19"/>
        <v>0.20477069533427444</v>
      </c>
      <c r="G40" s="189"/>
      <c r="H40" s="190">
        <v>16</v>
      </c>
      <c r="I40" s="190">
        <v>2</v>
      </c>
      <c r="J40" s="190">
        <f t="shared" si="0"/>
        <v>160</v>
      </c>
      <c r="K40" s="215" t="s">
        <v>72</v>
      </c>
      <c r="L40" s="216">
        <v>0</v>
      </c>
      <c r="M40" s="187">
        <f t="shared" si="11"/>
        <v>301.46875</v>
      </c>
      <c r="N40" s="188">
        <f t="shared" si="12"/>
        <v>301.52499999999998</v>
      </c>
      <c r="O40" s="237"/>
      <c r="P40" s="237"/>
      <c r="Q40" s="237"/>
      <c r="R40" s="246"/>
      <c r="S40" s="79">
        <f t="shared" ca="1" si="18"/>
        <v>4824</v>
      </c>
      <c r="T40" s="74">
        <f t="shared" ca="1" si="3"/>
        <v>0</v>
      </c>
    </row>
    <row r="41" spans="1:22" ht="14.45" customHeight="1" thickTop="1" x14ac:dyDescent="0.25">
      <c r="A41" s="256">
        <f>A19+1</f>
        <v>3</v>
      </c>
      <c r="B41" s="241">
        <f>B35+1</f>
        <v>9</v>
      </c>
      <c r="C41" s="96">
        <v>33</v>
      </c>
      <c r="D41" s="157">
        <v>3685</v>
      </c>
      <c r="E41" s="117">
        <f>IF(ISNUMBER(C41),D41+MAX($E$3:E40),"")</f>
        <v>60257</v>
      </c>
      <c r="F41" s="123">
        <f t="shared" si="19"/>
        <v>0.21810909617403265</v>
      </c>
      <c r="G41" s="34"/>
      <c r="H41" s="36">
        <v>11</v>
      </c>
      <c r="I41" s="36">
        <v>2</v>
      </c>
      <c r="J41" s="36">
        <f t="shared" si="0"/>
        <v>110</v>
      </c>
      <c r="K41" s="9"/>
      <c r="L41" s="10"/>
      <c r="M41" s="163">
        <f t="shared" si="11"/>
        <v>334.95454545454544</v>
      </c>
      <c r="N41" s="84">
        <f t="shared" si="12"/>
        <v>335.03636363636366</v>
      </c>
      <c r="O41" s="243">
        <f>MAX(M41:M45)</f>
        <v>334.96875</v>
      </c>
      <c r="P41" s="243">
        <f>MIN(N41:N45)</f>
        <v>335.02499999999998</v>
      </c>
      <c r="Q41" s="243">
        <f>IF((O41+(P41-O41)/2)&lt;O41,O41,O41+(P41-O41)/2)</f>
        <v>334.99687499999999</v>
      </c>
      <c r="R41" s="244">
        <f>ROUND(Q41/Q35,4)</f>
        <v>1.1111</v>
      </c>
      <c r="S41" s="77">
        <f ca="1">ROUND((H41-L41)*OFFSET($B$41,0,15),0)</f>
        <v>3685</v>
      </c>
      <c r="T41" s="73">
        <f t="shared" ca="1" si="3"/>
        <v>0</v>
      </c>
    </row>
    <row r="42" spans="1:22" ht="15.75" thickBot="1" x14ac:dyDescent="0.3">
      <c r="A42" s="231"/>
      <c r="B42" s="234"/>
      <c r="C42" s="96">
        <v>34</v>
      </c>
      <c r="D42" s="157">
        <v>4020</v>
      </c>
      <c r="E42" s="120">
        <f>IF(ISNUMBER(C42),D42+MAX($E$3:E41),"")</f>
        <v>64277</v>
      </c>
      <c r="F42" s="126">
        <f t="shared" si="19"/>
        <v>0.23266007890831433</v>
      </c>
      <c r="G42" s="38"/>
      <c r="H42" s="46">
        <v>12</v>
      </c>
      <c r="I42" s="46">
        <v>2</v>
      </c>
      <c r="J42" s="46">
        <f t="shared" si="0"/>
        <v>120</v>
      </c>
      <c r="K42" s="12"/>
      <c r="L42" s="13"/>
      <c r="M42" s="163">
        <f t="shared" si="11"/>
        <v>334.95833333333331</v>
      </c>
      <c r="N42" s="84">
        <f t="shared" si="12"/>
        <v>335.03333333333336</v>
      </c>
      <c r="O42" s="236"/>
      <c r="P42" s="236"/>
      <c r="Q42" s="236"/>
      <c r="R42" s="245"/>
      <c r="S42" s="78">
        <f ca="1">ROUND((H42-L42)*OFFSET($B$41,0,15),0)</f>
        <v>4020</v>
      </c>
      <c r="T42" s="72">
        <f t="shared" ca="1" si="3"/>
        <v>0</v>
      </c>
    </row>
    <row r="43" spans="1:22" ht="15.75" thickTop="1" x14ac:dyDescent="0.25">
      <c r="A43" s="231"/>
      <c r="B43" s="234"/>
      <c r="C43" s="198" t="s">
        <v>74</v>
      </c>
      <c r="D43" s="173">
        <v>3350</v>
      </c>
      <c r="E43" s="174" t="str">
        <f>IF(ISNUMBER(C43),D43+MAX($E$3:E42),"")</f>
        <v/>
      </c>
      <c r="F43" s="175" t="str">
        <f t="shared" si="19"/>
        <v/>
      </c>
      <c r="G43" s="176"/>
      <c r="H43" s="178">
        <v>12</v>
      </c>
      <c r="I43" s="178">
        <v>2</v>
      </c>
      <c r="J43" s="177">
        <f t="shared" si="0"/>
        <v>120</v>
      </c>
      <c r="K43" s="211" t="s">
        <v>64</v>
      </c>
      <c r="L43" s="212">
        <v>2</v>
      </c>
      <c r="M43" s="179">
        <f t="shared" si="11"/>
        <v>334.95</v>
      </c>
      <c r="N43" s="180">
        <f t="shared" si="12"/>
        <v>335.04</v>
      </c>
      <c r="O43" s="236"/>
      <c r="P43" s="236"/>
      <c r="Q43" s="236"/>
      <c r="R43" s="245"/>
      <c r="S43" s="78">
        <f ca="1">ROUND((H43-L43)*OFFSET($B$41,0,15),0)</f>
        <v>3350</v>
      </c>
      <c r="T43" s="72">
        <f t="shared" ca="1" si="3"/>
        <v>0</v>
      </c>
      <c r="V43">
        <f>'PE Fight'!AA35*$V$3</f>
        <v>334.85014423076922</v>
      </c>
    </row>
    <row r="44" spans="1:22" ht="15.75" thickBot="1" x14ac:dyDescent="0.3">
      <c r="A44" s="231"/>
      <c r="B44" s="234"/>
      <c r="C44" s="199">
        <v>35</v>
      </c>
      <c r="D44" s="191">
        <v>4020</v>
      </c>
      <c r="E44" s="182">
        <f>IF(ISNUMBER(C44),D44+MAX($E$3:E43),"")</f>
        <v>68297</v>
      </c>
      <c r="F44" s="183">
        <f t="shared" si="19"/>
        <v>0.24721106164259601</v>
      </c>
      <c r="G44" s="184"/>
      <c r="H44" s="186">
        <v>12</v>
      </c>
      <c r="I44" s="186">
        <v>2</v>
      </c>
      <c r="J44" s="185">
        <f t="shared" ref="J44" si="24">H44*10</f>
        <v>120</v>
      </c>
      <c r="K44" s="213" t="s">
        <v>64</v>
      </c>
      <c r="L44" s="214">
        <v>0</v>
      </c>
      <c r="M44" s="187">
        <f t="shared" ref="M44" si="25">(D44-0.5)/(H44-L44)</f>
        <v>334.95833333333331</v>
      </c>
      <c r="N44" s="188">
        <f t="shared" ref="N44" si="26">(D44+0.4)/(H44-L44)</f>
        <v>335.03333333333336</v>
      </c>
      <c r="O44" s="236"/>
      <c r="P44" s="236"/>
      <c r="Q44" s="236"/>
      <c r="R44" s="245"/>
      <c r="S44" s="78">
        <f ca="1">ROUND((H44-L44)*OFFSET($B$41,0,15),0)</f>
        <v>4020</v>
      </c>
      <c r="T44" s="72">
        <f t="shared" ref="T44" ca="1" si="27">(S44-D44)/D44</f>
        <v>0</v>
      </c>
    </row>
    <row r="45" spans="1:22" ht="15.75" thickTop="1" x14ac:dyDescent="0.25">
      <c r="A45" s="231"/>
      <c r="B45" s="234"/>
      <c r="C45" s="97">
        <v>36</v>
      </c>
      <c r="D45" s="158">
        <v>5360</v>
      </c>
      <c r="E45" s="118">
        <f>IF(ISNUMBER(C45),D45+MAX($E$3:E43),"")</f>
        <v>69637</v>
      </c>
      <c r="F45" s="124">
        <f t="shared" si="19"/>
        <v>0.25206138922068988</v>
      </c>
      <c r="G45" s="34"/>
      <c r="H45" s="36">
        <v>16</v>
      </c>
      <c r="I45" s="36">
        <v>2</v>
      </c>
      <c r="J45" s="36">
        <f t="shared" si="0"/>
        <v>160</v>
      </c>
      <c r="K45" s="9"/>
      <c r="L45" s="10"/>
      <c r="M45" s="164">
        <f t="shared" si="11"/>
        <v>334.96875</v>
      </c>
      <c r="N45" s="86">
        <f t="shared" si="12"/>
        <v>335.02499999999998</v>
      </c>
      <c r="O45" s="237"/>
      <c r="P45" s="237"/>
      <c r="Q45" s="237"/>
      <c r="R45" s="246"/>
      <c r="S45" s="79">
        <f ca="1">ROUND((H45-L45)*OFFSET($B$41,0,15),0)</f>
        <v>5360</v>
      </c>
      <c r="T45" s="74">
        <f t="shared" ca="1" si="3"/>
        <v>0</v>
      </c>
    </row>
    <row r="46" spans="1:22" ht="14.45" customHeight="1" thickBot="1" x14ac:dyDescent="0.3">
      <c r="A46" s="231"/>
      <c r="B46" s="241">
        <f>B41+1</f>
        <v>10</v>
      </c>
      <c r="C46" s="95">
        <v>37</v>
      </c>
      <c r="D46" s="159">
        <v>5009</v>
      </c>
      <c r="E46" s="119">
        <f>IF(ISNUMBER(C46),D46+MAX($E$3:E45),"")</f>
        <v>74646</v>
      </c>
      <c r="F46" s="125">
        <f t="shared" si="19"/>
        <v>0.27019220327940058</v>
      </c>
      <c r="G46" s="38"/>
      <c r="H46" s="39">
        <v>13</v>
      </c>
      <c r="I46" s="39">
        <v>2</v>
      </c>
      <c r="J46" s="39">
        <f t="shared" si="0"/>
        <v>130</v>
      </c>
      <c r="K46" s="12"/>
      <c r="L46" s="13"/>
      <c r="M46" s="165">
        <f t="shared" si="11"/>
        <v>385.26923076923077</v>
      </c>
      <c r="N46" s="88">
        <f t="shared" si="12"/>
        <v>385.3384615384615</v>
      </c>
      <c r="O46" s="243">
        <f>MAX(M46:M51)</f>
        <v>385.26923076923077</v>
      </c>
      <c r="P46" s="243">
        <f>MIN(N46:N51)</f>
        <v>385.27499999999998</v>
      </c>
      <c r="Q46" s="243">
        <f>IF((O46+(P46-O46)/2)&lt;O46,O46,O46+(P46-O46)/2)</f>
        <v>385.2721153846154</v>
      </c>
      <c r="R46" s="244">
        <f>ROUND(Q46/Q41,4)</f>
        <v>1.1500999999999999</v>
      </c>
      <c r="S46" s="77">
        <f t="shared" ref="S46:S51" ca="1" si="28">ROUND((H46-L46)*OFFSET($B$46,0,15),0)</f>
        <v>5009</v>
      </c>
      <c r="T46" s="73">
        <f t="shared" ca="1" si="3"/>
        <v>0</v>
      </c>
    </row>
    <row r="47" spans="1:22" ht="15.75" thickTop="1" x14ac:dyDescent="0.25">
      <c r="A47" s="231"/>
      <c r="B47" s="234"/>
      <c r="C47" s="198" t="s">
        <v>76</v>
      </c>
      <c r="D47" s="173">
        <v>4623</v>
      </c>
      <c r="E47" s="174" t="str">
        <f>IF(ISNUMBER(C47),D47+MAX($E$3:E46),"")</f>
        <v/>
      </c>
      <c r="F47" s="175" t="str">
        <f t="shared" si="19"/>
        <v/>
      </c>
      <c r="G47" s="176"/>
      <c r="H47" s="177">
        <v>13</v>
      </c>
      <c r="I47" s="177">
        <v>2</v>
      </c>
      <c r="J47" s="177">
        <f t="shared" si="0"/>
        <v>130</v>
      </c>
      <c r="K47" s="211" t="s">
        <v>65</v>
      </c>
      <c r="L47" s="212">
        <v>1</v>
      </c>
      <c r="M47" s="179">
        <f t="shared" si="11"/>
        <v>385.20833333333331</v>
      </c>
      <c r="N47" s="180">
        <f t="shared" si="12"/>
        <v>385.2833333333333</v>
      </c>
      <c r="O47" s="236"/>
      <c r="P47" s="236"/>
      <c r="Q47" s="236"/>
      <c r="R47" s="245"/>
      <c r="S47" s="78">
        <f t="shared" ca="1" si="28"/>
        <v>4623</v>
      </c>
      <c r="T47" s="72">
        <f t="shared" ca="1" si="3"/>
        <v>0</v>
      </c>
    </row>
    <row r="48" spans="1:22" ht="15.75" thickBot="1" x14ac:dyDescent="0.3">
      <c r="A48" s="231"/>
      <c r="B48" s="234"/>
      <c r="C48" s="199">
        <v>38</v>
      </c>
      <c r="D48" s="191">
        <v>5009</v>
      </c>
      <c r="E48" s="182">
        <f>IF(ISNUMBER(C48),D48+MAX($E$3:E47),"")</f>
        <v>79655</v>
      </c>
      <c r="F48" s="183">
        <f t="shared" si="19"/>
        <v>0.28832301733811128</v>
      </c>
      <c r="G48" s="184"/>
      <c r="H48" s="185">
        <v>13</v>
      </c>
      <c r="I48" s="185">
        <v>2</v>
      </c>
      <c r="J48" s="185">
        <f t="shared" ref="J48" si="29">H48*10</f>
        <v>130</v>
      </c>
      <c r="K48" s="213" t="s">
        <v>65</v>
      </c>
      <c r="L48" s="214">
        <v>0</v>
      </c>
      <c r="M48" s="187">
        <f t="shared" ref="M48" si="30">(D48-0.5)/(H48-L48)</f>
        <v>385.26923076923077</v>
      </c>
      <c r="N48" s="188">
        <f t="shared" ref="N48" si="31">(D48+0.4)/(H48-L48)</f>
        <v>385.3384615384615</v>
      </c>
      <c r="O48" s="236"/>
      <c r="P48" s="236"/>
      <c r="Q48" s="236"/>
      <c r="R48" s="245"/>
      <c r="S48" s="78">
        <f t="shared" ca="1" si="28"/>
        <v>5009</v>
      </c>
      <c r="T48" s="72">
        <f t="shared" ref="T48" ca="1" si="32">(S48-D48)/D48</f>
        <v>0</v>
      </c>
    </row>
    <row r="49" spans="1:22" ht="16.5" thickTop="1" thickBot="1" x14ac:dyDescent="0.3">
      <c r="A49" s="231"/>
      <c r="B49" s="234"/>
      <c r="C49" s="96">
        <v>39</v>
      </c>
      <c r="D49" s="157">
        <v>5009</v>
      </c>
      <c r="E49" s="120">
        <f>IF(ISNUMBER(C49),D49+MAX($E$3:E47),"")</f>
        <v>79655</v>
      </c>
      <c r="F49" s="126">
        <f t="shared" si="19"/>
        <v>0.28832301733811128</v>
      </c>
      <c r="G49" s="32"/>
      <c r="H49" s="30">
        <v>13</v>
      </c>
      <c r="I49" s="30">
        <v>2</v>
      </c>
      <c r="J49" s="33">
        <f t="shared" si="0"/>
        <v>130</v>
      </c>
      <c r="K49" s="5"/>
      <c r="L49" s="6"/>
      <c r="M49" s="163">
        <f t="shared" si="11"/>
        <v>385.26923076923077</v>
      </c>
      <c r="N49" s="84">
        <f t="shared" si="12"/>
        <v>385.3384615384615</v>
      </c>
      <c r="O49" s="236"/>
      <c r="P49" s="236"/>
      <c r="Q49" s="236"/>
      <c r="R49" s="245"/>
      <c r="S49" s="78">
        <f t="shared" ca="1" si="28"/>
        <v>5009</v>
      </c>
      <c r="T49" s="72">
        <f t="shared" ca="1" si="3"/>
        <v>0</v>
      </c>
      <c r="V49">
        <f>'PE Fight'!AA39*$V$3</f>
        <v>385.11089990138066</v>
      </c>
    </row>
    <row r="50" spans="1:22" ht="15.75" thickTop="1" x14ac:dyDescent="0.25">
      <c r="A50" s="231"/>
      <c r="B50" s="234"/>
      <c r="C50" s="198" t="s">
        <v>75</v>
      </c>
      <c r="D50" s="192">
        <v>5394</v>
      </c>
      <c r="E50" s="193" t="str">
        <f>IF(ISNUMBER(C50),D50+MAX($E$3:E47),"")</f>
        <v/>
      </c>
      <c r="F50" s="194" t="str">
        <f t="shared" si="19"/>
        <v/>
      </c>
      <c r="G50" s="176"/>
      <c r="H50" s="178">
        <v>16</v>
      </c>
      <c r="I50" s="178">
        <v>2</v>
      </c>
      <c r="J50" s="178">
        <f t="shared" ref="J50" si="33">H50*10</f>
        <v>160</v>
      </c>
      <c r="K50" s="211" t="s">
        <v>66</v>
      </c>
      <c r="L50" s="212">
        <v>2</v>
      </c>
      <c r="M50" s="179">
        <f t="shared" ref="M50" si="34">(D50-0.5)/(H50-L50)</f>
        <v>385.25</v>
      </c>
      <c r="N50" s="180">
        <f t="shared" ref="N50" si="35">(D50+0.4)/(H50-L50)</f>
        <v>385.31428571428569</v>
      </c>
      <c r="O50" s="236"/>
      <c r="P50" s="236"/>
      <c r="Q50" s="236"/>
      <c r="R50" s="245"/>
      <c r="S50" s="78">
        <f t="shared" ca="1" si="28"/>
        <v>5394</v>
      </c>
      <c r="T50" s="72">
        <f t="shared" ref="T50" ca="1" si="36">(S50-D50)/D50</f>
        <v>0</v>
      </c>
    </row>
    <row r="51" spans="1:22" ht="15.75" thickBot="1" x14ac:dyDescent="0.3">
      <c r="A51" s="231"/>
      <c r="B51" s="242"/>
      <c r="C51" s="199">
        <v>40</v>
      </c>
      <c r="D51" s="191">
        <v>6164</v>
      </c>
      <c r="E51" s="196">
        <f>IF(ISNUMBER(C51),D51+MAX($E$3:E49),"")</f>
        <v>85819</v>
      </c>
      <c r="F51" s="197">
        <f t="shared" si="19"/>
        <v>0.31063452419734316</v>
      </c>
      <c r="G51" s="184"/>
      <c r="H51" s="186">
        <v>16</v>
      </c>
      <c r="I51" s="186">
        <v>2</v>
      </c>
      <c r="J51" s="186">
        <f t="shared" si="0"/>
        <v>160</v>
      </c>
      <c r="K51" s="213" t="s">
        <v>66</v>
      </c>
      <c r="L51" s="214">
        <v>0</v>
      </c>
      <c r="M51" s="187">
        <f t="shared" si="11"/>
        <v>385.21875</v>
      </c>
      <c r="N51" s="188">
        <f t="shared" si="12"/>
        <v>385.27499999999998</v>
      </c>
      <c r="O51" s="237"/>
      <c r="P51" s="237"/>
      <c r="Q51" s="237"/>
      <c r="R51" s="246"/>
      <c r="S51" s="79">
        <f t="shared" ca="1" si="28"/>
        <v>6164</v>
      </c>
      <c r="T51" s="74">
        <f t="shared" ca="1" si="3"/>
        <v>0</v>
      </c>
    </row>
    <row r="52" spans="1:22" ht="14.45" customHeight="1" thickTop="1" x14ac:dyDescent="0.25">
      <c r="A52" s="231"/>
      <c r="B52" s="241">
        <f>B46+1</f>
        <v>11</v>
      </c>
      <c r="C52" s="96">
        <v>41</v>
      </c>
      <c r="D52" s="157">
        <v>6097</v>
      </c>
      <c r="E52" s="117">
        <f>IF(ISNUMBER(C52),D52+MAX($E$3:E51),"")</f>
        <v>91916</v>
      </c>
      <c r="F52" s="123">
        <f t="shared" si="19"/>
        <v>0.3327035146776704</v>
      </c>
      <c r="G52" s="34"/>
      <c r="H52" s="36">
        <v>14</v>
      </c>
      <c r="I52" s="36">
        <v>2</v>
      </c>
      <c r="J52" s="36">
        <f t="shared" si="0"/>
        <v>140</v>
      </c>
      <c r="K52" s="9"/>
      <c r="L52" s="10"/>
      <c r="M52" s="163">
        <f t="shared" si="11"/>
        <v>435.46428571428572</v>
      </c>
      <c r="N52" s="84">
        <f t="shared" si="12"/>
        <v>435.52857142857141</v>
      </c>
      <c r="O52" s="243">
        <f>MAX(M52:M57)</f>
        <v>435.5</v>
      </c>
      <c r="P52" s="243">
        <f>MIN(N52:N57)</f>
        <v>435.52499999999998</v>
      </c>
      <c r="Q52" s="243">
        <f>IF((O52+(P52-O52)/2)&lt;O52,O52,O52+(P52-O52)/2)</f>
        <v>435.51249999999999</v>
      </c>
      <c r="R52" s="244">
        <f>ROUND(Q52/Q46,4)</f>
        <v>1.1304000000000001</v>
      </c>
      <c r="S52" s="77">
        <f t="shared" ref="S52:S57" ca="1" si="37">ROUND((H52-L52)*OFFSET($B$52,0,15),0)</f>
        <v>6097</v>
      </c>
      <c r="T52" s="73">
        <f t="shared" ca="1" si="3"/>
        <v>0</v>
      </c>
    </row>
    <row r="53" spans="1:22" ht="15.75" thickBot="1" x14ac:dyDescent="0.3">
      <c r="A53" s="231"/>
      <c r="B53" s="234"/>
      <c r="C53" s="96">
        <v>42</v>
      </c>
      <c r="D53" s="157">
        <v>6097</v>
      </c>
      <c r="E53" s="120">
        <f>IF(ISNUMBER(C53),D53+MAX($E$3:E52),"")</f>
        <v>98013</v>
      </c>
      <c r="F53" s="126">
        <f t="shared" si="19"/>
        <v>0.35477250515799763</v>
      </c>
      <c r="G53" s="38"/>
      <c r="H53" s="46">
        <v>14</v>
      </c>
      <c r="I53" s="46">
        <v>2</v>
      </c>
      <c r="J53" s="46">
        <f t="shared" si="0"/>
        <v>140</v>
      </c>
      <c r="K53" s="12"/>
      <c r="L53" s="13"/>
      <c r="M53" s="163">
        <f t="shared" si="11"/>
        <v>435.46428571428572</v>
      </c>
      <c r="N53" s="84">
        <f t="shared" si="12"/>
        <v>435.52857142857141</v>
      </c>
      <c r="O53" s="236"/>
      <c r="P53" s="236"/>
      <c r="Q53" s="236"/>
      <c r="R53" s="245"/>
      <c r="S53" s="78">
        <f t="shared" ca="1" si="37"/>
        <v>6097</v>
      </c>
      <c r="T53" s="72">
        <f t="shared" ca="1" si="3"/>
        <v>0</v>
      </c>
    </row>
    <row r="54" spans="1:22" ht="15.75" thickTop="1" x14ac:dyDescent="0.25">
      <c r="A54" s="231"/>
      <c r="B54" s="234"/>
      <c r="C54" s="198" t="s">
        <v>77</v>
      </c>
      <c r="D54" s="173">
        <v>5662</v>
      </c>
      <c r="E54" s="174" t="str">
        <f>IF(ISNUMBER(C54),D54+MAX($E$3:E53),"")</f>
        <v/>
      </c>
      <c r="F54" s="175" t="str">
        <f t="shared" si="19"/>
        <v/>
      </c>
      <c r="G54" s="176"/>
      <c r="H54" s="177">
        <v>14</v>
      </c>
      <c r="I54" s="177">
        <v>2</v>
      </c>
      <c r="J54" s="177">
        <f t="shared" si="0"/>
        <v>140</v>
      </c>
      <c r="K54" s="211" t="s">
        <v>67</v>
      </c>
      <c r="L54" s="212">
        <v>1</v>
      </c>
      <c r="M54" s="202">
        <f t="shared" si="11"/>
        <v>435.5</v>
      </c>
      <c r="N54" s="180">
        <f t="shared" si="12"/>
        <v>435.56923076923073</v>
      </c>
      <c r="O54" s="236"/>
      <c r="P54" s="236"/>
      <c r="Q54" s="236"/>
      <c r="R54" s="245"/>
      <c r="S54" s="78">
        <f t="shared" ca="1" si="37"/>
        <v>5662</v>
      </c>
      <c r="T54" s="72">
        <f t="shared" ca="1" si="3"/>
        <v>0</v>
      </c>
      <c r="V54">
        <f>'PE Fight'!AA43*$V$3</f>
        <v>435.37062271062274</v>
      </c>
    </row>
    <row r="55" spans="1:22" ht="15.75" thickBot="1" x14ac:dyDescent="0.3">
      <c r="A55" s="231"/>
      <c r="B55" s="234"/>
      <c r="C55" s="199">
        <v>43</v>
      </c>
      <c r="D55" s="191">
        <v>6097</v>
      </c>
      <c r="E55" s="182">
        <f>IF(ISNUMBER(C55),D55+MAX($E$3:E54),"")</f>
        <v>104110</v>
      </c>
      <c r="F55" s="183">
        <f t="shared" si="19"/>
        <v>0.37684149563832481</v>
      </c>
      <c r="G55" s="184"/>
      <c r="H55" s="185">
        <v>14</v>
      </c>
      <c r="I55" s="185">
        <v>2</v>
      </c>
      <c r="J55" s="185">
        <f t="shared" ref="J55:J56" si="38">H55*10</f>
        <v>140</v>
      </c>
      <c r="K55" s="213" t="s">
        <v>67</v>
      </c>
      <c r="L55" s="214">
        <v>0</v>
      </c>
      <c r="M55" s="203">
        <f t="shared" ref="M55:M56" si="39">(D55-0.5)/(H55-L55)</f>
        <v>435.46428571428572</v>
      </c>
      <c r="N55" s="188">
        <f t="shared" ref="N55:N56" si="40">(D55+0.4)/(H55-L55)</f>
        <v>435.52857142857141</v>
      </c>
      <c r="O55" s="236"/>
      <c r="P55" s="236"/>
      <c r="Q55" s="236"/>
      <c r="R55" s="245"/>
      <c r="S55" s="78">
        <f t="shared" ca="1" si="37"/>
        <v>6097</v>
      </c>
      <c r="T55" s="72">
        <f t="shared" ref="T55:T56" ca="1" si="41">(S55-D55)/D55</f>
        <v>0</v>
      </c>
    </row>
    <row r="56" spans="1:22" ht="15.75" thickTop="1" x14ac:dyDescent="0.25">
      <c r="A56" s="231"/>
      <c r="B56" s="234"/>
      <c r="C56" s="198" t="s">
        <v>78</v>
      </c>
      <c r="D56" s="192">
        <v>6097</v>
      </c>
      <c r="E56" s="204" t="str">
        <f>IF(ISNUMBER(C56),D56+MAX($E$3:E53),"")</f>
        <v/>
      </c>
      <c r="F56" s="205" t="str">
        <f t="shared" si="19"/>
        <v/>
      </c>
      <c r="G56" s="176"/>
      <c r="H56" s="177">
        <v>16</v>
      </c>
      <c r="I56" s="177">
        <v>2</v>
      </c>
      <c r="J56" s="177">
        <f t="shared" si="38"/>
        <v>160</v>
      </c>
      <c r="K56" s="211" t="s">
        <v>66</v>
      </c>
      <c r="L56" s="212">
        <v>2</v>
      </c>
      <c r="M56" s="179">
        <f t="shared" si="39"/>
        <v>435.46428571428572</v>
      </c>
      <c r="N56" s="180">
        <f t="shared" si="40"/>
        <v>435.52857142857141</v>
      </c>
      <c r="O56" s="236"/>
      <c r="P56" s="236"/>
      <c r="Q56" s="236"/>
      <c r="R56" s="245"/>
      <c r="S56" s="78">
        <f t="shared" ca="1" si="37"/>
        <v>6097</v>
      </c>
      <c r="T56" s="72">
        <f t="shared" ca="1" si="41"/>
        <v>0</v>
      </c>
    </row>
    <row r="57" spans="1:22" ht="15.75" thickBot="1" x14ac:dyDescent="0.3">
      <c r="A57" s="231"/>
      <c r="B57" s="242"/>
      <c r="C57" s="199">
        <v>44</v>
      </c>
      <c r="D57" s="191">
        <v>6968</v>
      </c>
      <c r="E57" s="196">
        <f>IF(ISNUMBER(C57),D57+MAX($E$3:E54),"")</f>
        <v>104981</v>
      </c>
      <c r="F57" s="197">
        <f t="shared" si="19"/>
        <v>0.37999420856408583</v>
      </c>
      <c r="G57" s="189"/>
      <c r="H57" s="181">
        <v>16</v>
      </c>
      <c r="I57" s="181">
        <v>2</v>
      </c>
      <c r="J57" s="181">
        <f t="shared" si="0"/>
        <v>160</v>
      </c>
      <c r="K57" s="215" t="s">
        <v>66</v>
      </c>
      <c r="L57" s="216">
        <v>0</v>
      </c>
      <c r="M57" s="187">
        <f t="shared" si="11"/>
        <v>435.46875</v>
      </c>
      <c r="N57" s="188">
        <f t="shared" si="12"/>
        <v>435.52499999999998</v>
      </c>
      <c r="O57" s="237"/>
      <c r="P57" s="237"/>
      <c r="Q57" s="237"/>
      <c r="R57" s="246"/>
      <c r="S57" s="79">
        <f t="shared" ca="1" si="37"/>
        <v>6968</v>
      </c>
      <c r="T57" s="74">
        <f t="shared" ca="1" si="3"/>
        <v>0</v>
      </c>
    </row>
    <row r="58" spans="1:22" ht="14.45" customHeight="1" thickTop="1" x14ac:dyDescent="0.25">
      <c r="A58" s="231"/>
      <c r="B58" s="241">
        <f>B52+1</f>
        <v>12</v>
      </c>
      <c r="C58" s="198" t="s">
        <v>79</v>
      </c>
      <c r="D58" s="192">
        <v>6030</v>
      </c>
      <c r="E58" s="193" t="str">
        <f>IF(ISNUMBER(C58),D58+MAX($E$3:E57),"")</f>
        <v/>
      </c>
      <c r="F58" s="194" t="str">
        <f t="shared" si="19"/>
        <v/>
      </c>
      <c r="G58" s="176"/>
      <c r="H58" s="177">
        <v>15</v>
      </c>
      <c r="I58" s="177">
        <v>2</v>
      </c>
      <c r="J58" s="178">
        <f t="shared" si="0"/>
        <v>150</v>
      </c>
      <c r="K58" s="211" t="s">
        <v>68</v>
      </c>
      <c r="L58" s="212">
        <v>3</v>
      </c>
      <c r="M58" s="179">
        <f t="shared" si="11"/>
        <v>502.45833333333331</v>
      </c>
      <c r="N58" s="180">
        <f t="shared" si="12"/>
        <v>502.5333333333333</v>
      </c>
      <c r="O58" s="243">
        <f>MAX(M58:M65)</f>
        <v>502.5</v>
      </c>
      <c r="P58" s="243">
        <f>MIN(N58:N65)</f>
        <v>502.52499999999998</v>
      </c>
      <c r="Q58" s="243">
        <f>IF((O58+(P58-O58)/2)&lt;O58,O58,O58+(P58-O58)/2)</f>
        <v>502.51249999999999</v>
      </c>
      <c r="R58" s="244">
        <f>ROUND(Q58/Q52,4)</f>
        <v>1.1537999999999999</v>
      </c>
      <c r="S58" s="77">
        <f t="shared" ref="S58:S65" ca="1" si="42">ROUND((H58-L58)*OFFSET($B$58,0,15),0)</f>
        <v>6030</v>
      </c>
      <c r="T58" s="73">
        <f t="shared" ca="1" si="3"/>
        <v>0</v>
      </c>
    </row>
    <row r="59" spans="1:22" ht="15.75" thickBot="1" x14ac:dyDescent="0.3">
      <c r="A59" s="231"/>
      <c r="B59" s="234"/>
      <c r="C59" s="199">
        <v>45</v>
      </c>
      <c r="D59" s="191">
        <v>7538</v>
      </c>
      <c r="E59" s="182">
        <f>IF(ISNUMBER(C59),D59+MAX($E$3:E57),"")</f>
        <v>112519</v>
      </c>
      <c r="F59" s="183">
        <f t="shared" si="19"/>
        <v>0.40727911101458719</v>
      </c>
      <c r="G59" s="184"/>
      <c r="H59" s="185">
        <v>15</v>
      </c>
      <c r="I59" s="185">
        <v>2</v>
      </c>
      <c r="J59" s="186">
        <f t="shared" ref="J59:J60" si="43">H59*10</f>
        <v>150</v>
      </c>
      <c r="K59" s="213" t="s">
        <v>68</v>
      </c>
      <c r="L59" s="214">
        <v>0</v>
      </c>
      <c r="M59" s="187">
        <f t="shared" ref="M59:M60" si="44">(D59-0.5)/(H59-L59)</f>
        <v>502.5</v>
      </c>
      <c r="N59" s="188">
        <f t="shared" ref="N59:N60" si="45">(D59+0.4)/(H59-L59)</f>
        <v>502.56</v>
      </c>
      <c r="O59" s="236"/>
      <c r="P59" s="236"/>
      <c r="Q59" s="236"/>
      <c r="R59" s="245"/>
      <c r="S59" s="78">
        <f t="shared" ca="1" si="42"/>
        <v>7538</v>
      </c>
      <c r="T59" s="72">
        <f t="shared" ref="T59:T60" ca="1" si="46">(S59-D59)/D59</f>
        <v>0</v>
      </c>
    </row>
    <row r="60" spans="1:22" ht="15.75" thickTop="1" x14ac:dyDescent="0.25">
      <c r="A60" s="231"/>
      <c r="B60" s="234"/>
      <c r="C60" s="198" t="s">
        <v>80</v>
      </c>
      <c r="D60" s="192">
        <v>6030</v>
      </c>
      <c r="E60" s="193" t="str">
        <f>IF(ISNUMBER(C60),D60+MAX($E$3:E57),"")</f>
        <v/>
      </c>
      <c r="F60" s="194" t="str">
        <f t="shared" si="19"/>
        <v/>
      </c>
      <c r="G60" s="176"/>
      <c r="H60" s="177">
        <v>15</v>
      </c>
      <c r="I60" s="177">
        <v>2</v>
      </c>
      <c r="J60" s="178">
        <f t="shared" si="43"/>
        <v>150</v>
      </c>
      <c r="K60" s="211" t="s">
        <v>68</v>
      </c>
      <c r="L60" s="212">
        <v>3</v>
      </c>
      <c r="M60" s="179">
        <f t="shared" si="44"/>
        <v>502.45833333333331</v>
      </c>
      <c r="N60" s="180">
        <f t="shared" si="45"/>
        <v>502.5333333333333</v>
      </c>
      <c r="O60" s="236"/>
      <c r="P60" s="236"/>
      <c r="Q60" s="236"/>
      <c r="R60" s="245"/>
      <c r="S60" s="78">
        <f t="shared" ca="1" si="42"/>
        <v>6030</v>
      </c>
      <c r="T60" s="72">
        <f t="shared" ca="1" si="46"/>
        <v>0</v>
      </c>
    </row>
    <row r="61" spans="1:22" ht="15.75" thickBot="1" x14ac:dyDescent="0.3">
      <c r="A61" s="231"/>
      <c r="B61" s="234"/>
      <c r="C61" s="199">
        <v>46</v>
      </c>
      <c r="D61" s="191">
        <v>7538</v>
      </c>
      <c r="E61" s="182">
        <f>IF(ISNUMBER(C61),D61+MAX($E$3:E58),"")</f>
        <v>112519</v>
      </c>
      <c r="F61" s="183">
        <f t="shared" si="19"/>
        <v>0.40727911101458719</v>
      </c>
      <c r="G61" s="184"/>
      <c r="H61" s="185">
        <v>15</v>
      </c>
      <c r="I61" s="185">
        <v>2</v>
      </c>
      <c r="J61" s="186">
        <f t="shared" si="0"/>
        <v>150</v>
      </c>
      <c r="K61" s="213" t="s">
        <v>68</v>
      </c>
      <c r="L61" s="214">
        <v>0</v>
      </c>
      <c r="M61" s="187">
        <f t="shared" si="11"/>
        <v>502.5</v>
      </c>
      <c r="N61" s="188">
        <f t="shared" si="12"/>
        <v>502.56</v>
      </c>
      <c r="O61" s="236"/>
      <c r="P61" s="236"/>
      <c r="Q61" s="236"/>
      <c r="R61" s="245"/>
      <c r="S61" s="78">
        <f t="shared" ca="1" si="42"/>
        <v>7538</v>
      </c>
      <c r="T61" s="72">
        <f t="shared" ca="1" si="3"/>
        <v>0</v>
      </c>
    </row>
    <row r="62" spans="1:22" ht="15.75" thickTop="1" x14ac:dyDescent="0.25">
      <c r="A62" s="231"/>
      <c r="B62" s="234"/>
      <c r="C62" s="198" t="s">
        <v>87</v>
      </c>
      <c r="D62" s="192">
        <v>5528</v>
      </c>
      <c r="E62" s="193" t="str">
        <f>IF(ISNUMBER(C62),D62+MAX($E$3:E60),"")</f>
        <v/>
      </c>
      <c r="F62" s="194" t="str">
        <f t="shared" si="19"/>
        <v/>
      </c>
      <c r="G62" s="176"/>
      <c r="H62" s="206">
        <v>16</v>
      </c>
      <c r="I62" s="177">
        <v>2</v>
      </c>
      <c r="J62" s="178">
        <f t="shared" ref="J62" si="47">H62*10</f>
        <v>160</v>
      </c>
      <c r="K62" s="211" t="s">
        <v>82</v>
      </c>
      <c r="L62" s="212">
        <v>5</v>
      </c>
      <c r="M62" s="179">
        <f t="shared" ref="M62" si="48">(D62-0.5)/(H62-L62)</f>
        <v>502.5</v>
      </c>
      <c r="N62" s="180">
        <f t="shared" ref="N62" si="49">(D62+0.4)/(H62-L62)</f>
        <v>502.58181818181816</v>
      </c>
      <c r="O62" s="236"/>
      <c r="P62" s="236"/>
      <c r="Q62" s="236"/>
      <c r="R62" s="245"/>
      <c r="S62" s="78">
        <f t="shared" ca="1" si="42"/>
        <v>5528</v>
      </c>
      <c r="T62" s="72">
        <f t="shared" ref="T62" ca="1" si="50">(S62-D62)/D62</f>
        <v>0</v>
      </c>
    </row>
    <row r="63" spans="1:22" ht="15.75" thickBot="1" x14ac:dyDescent="0.3">
      <c r="A63" s="231"/>
      <c r="B63" s="234"/>
      <c r="C63" s="199">
        <v>47</v>
      </c>
      <c r="D63" s="191">
        <v>8040</v>
      </c>
      <c r="E63" s="182">
        <f>IF(ISNUMBER(C63),D63+MAX($E$3:E61),"")</f>
        <v>120559</v>
      </c>
      <c r="F63" s="183">
        <f t="shared" si="19"/>
        <v>0.43638107648315055</v>
      </c>
      <c r="G63" s="184"/>
      <c r="H63" s="207">
        <v>16</v>
      </c>
      <c r="I63" s="185">
        <v>2</v>
      </c>
      <c r="J63" s="186">
        <f t="shared" ref="J63" si="51">H63*10</f>
        <v>160</v>
      </c>
      <c r="K63" s="213" t="s">
        <v>82</v>
      </c>
      <c r="L63" s="214">
        <v>0</v>
      </c>
      <c r="M63" s="187">
        <f t="shared" ref="M63" si="52">(D63-0.5)/(H63-L63)</f>
        <v>502.46875</v>
      </c>
      <c r="N63" s="188">
        <f t="shared" ref="N63" si="53">(D63+0.4)/(H63-L63)</f>
        <v>502.52499999999998</v>
      </c>
      <c r="O63" s="236"/>
      <c r="P63" s="236"/>
      <c r="Q63" s="236"/>
      <c r="R63" s="245"/>
      <c r="S63" s="78">
        <f t="shared" ca="1" si="42"/>
        <v>8040</v>
      </c>
      <c r="T63" s="72">
        <f t="shared" ref="T63" ca="1" si="54">(S63-D63)/D63</f>
        <v>0</v>
      </c>
    </row>
    <row r="64" spans="1:22" ht="15.75" thickTop="1" x14ac:dyDescent="0.25">
      <c r="A64" s="231"/>
      <c r="B64" s="234"/>
      <c r="C64" s="198" t="s">
        <v>81</v>
      </c>
      <c r="D64" s="192">
        <v>6030</v>
      </c>
      <c r="E64" s="193" t="str">
        <f>IF(ISNUMBER(C64),D64+MAX($E$3:E61),"")</f>
        <v/>
      </c>
      <c r="F64" s="194" t="str">
        <f t="shared" si="19"/>
        <v/>
      </c>
      <c r="G64" s="176"/>
      <c r="H64" s="177">
        <v>16</v>
      </c>
      <c r="I64" s="177">
        <v>2</v>
      </c>
      <c r="J64" s="178">
        <f t="shared" si="0"/>
        <v>160</v>
      </c>
      <c r="K64" s="211" t="s">
        <v>83</v>
      </c>
      <c r="L64" s="212">
        <v>4</v>
      </c>
      <c r="M64" s="179">
        <f t="shared" si="11"/>
        <v>502.45833333333331</v>
      </c>
      <c r="N64" s="180">
        <f t="shared" si="12"/>
        <v>502.5333333333333</v>
      </c>
      <c r="O64" s="236"/>
      <c r="P64" s="236"/>
      <c r="Q64" s="236"/>
      <c r="R64" s="245"/>
      <c r="S64" s="78">
        <f t="shared" ca="1" si="42"/>
        <v>6030</v>
      </c>
      <c r="T64" s="72">
        <f t="shared" ca="1" si="3"/>
        <v>0</v>
      </c>
      <c r="V64">
        <f>'PE Fight'!AA47*$V$3</f>
        <v>502.30967948717944</v>
      </c>
    </row>
    <row r="65" spans="1:22" ht="15.75" thickBot="1" x14ac:dyDescent="0.3">
      <c r="A65" s="232"/>
      <c r="B65" s="242"/>
      <c r="C65" s="199">
        <v>48</v>
      </c>
      <c r="D65" s="191">
        <v>8040</v>
      </c>
      <c r="E65" s="182">
        <f>IF(ISNUMBER(C65),D65+MAX($E$3:E64),"")</f>
        <v>128599</v>
      </c>
      <c r="F65" s="183">
        <f t="shared" si="19"/>
        <v>0.46548304195171392</v>
      </c>
      <c r="G65" s="184"/>
      <c r="H65" s="185">
        <v>16</v>
      </c>
      <c r="I65" s="185">
        <v>2</v>
      </c>
      <c r="J65" s="186">
        <f t="shared" si="0"/>
        <v>160</v>
      </c>
      <c r="K65" s="213" t="s">
        <v>83</v>
      </c>
      <c r="L65" s="214">
        <v>0</v>
      </c>
      <c r="M65" s="187">
        <f t="shared" si="11"/>
        <v>502.46875</v>
      </c>
      <c r="N65" s="188">
        <f t="shared" si="12"/>
        <v>502.52499999999998</v>
      </c>
      <c r="O65" s="237"/>
      <c r="P65" s="237"/>
      <c r="Q65" s="237"/>
      <c r="R65" s="246"/>
      <c r="S65" s="79">
        <f t="shared" ca="1" si="42"/>
        <v>8040</v>
      </c>
      <c r="T65" s="74">
        <f t="shared" ca="1" si="3"/>
        <v>0</v>
      </c>
    </row>
    <row r="66" spans="1:22" ht="14.45" customHeight="1" thickTop="1" x14ac:dyDescent="0.25">
      <c r="A66" s="247">
        <f>A41+1</f>
        <v>4</v>
      </c>
      <c r="B66" s="250">
        <f>B58+1</f>
        <v>13</v>
      </c>
      <c r="C66" s="46">
        <v>49</v>
      </c>
      <c r="D66" s="159">
        <v>9112</v>
      </c>
      <c r="E66" s="119">
        <f>IF(ISNUMBER(C66),D66+MAX($E$3:E65),"")</f>
        <v>137711</v>
      </c>
      <c r="F66" s="125">
        <f t="shared" si="19"/>
        <v>0.49846526948275238</v>
      </c>
      <c r="G66" s="167"/>
      <c r="H66" s="166">
        <v>16</v>
      </c>
      <c r="I66" s="166">
        <v>2</v>
      </c>
      <c r="J66" s="166">
        <f t="shared" si="0"/>
        <v>160</v>
      </c>
      <c r="K66" s="59"/>
      <c r="L66" s="210"/>
      <c r="M66" s="165">
        <f t="shared" si="11"/>
        <v>569.46875</v>
      </c>
      <c r="N66" s="88">
        <f t="shared" si="12"/>
        <v>569.52499999999998</v>
      </c>
      <c r="O66" s="243">
        <f>MAX(M66:M71)</f>
        <v>569.46875</v>
      </c>
      <c r="P66" s="243">
        <f>MIN(N66:N71)</f>
        <v>569.52499999999998</v>
      </c>
      <c r="Q66" s="243">
        <f>IF((O66+(P66-O66)/2)&lt;O66,O66,O66+(P66-O66)/2)</f>
        <v>569.49687500000005</v>
      </c>
      <c r="R66" s="244">
        <f>ROUND(Q66/Q58,4)</f>
        <v>1.1333</v>
      </c>
      <c r="S66" s="77">
        <f t="shared" ref="S66:S71" ca="1" si="55">ROUND((H66-L66)*OFFSET($B$66,0,15),0)</f>
        <v>9112</v>
      </c>
      <c r="T66" s="73">
        <f t="shared" ca="1" si="3"/>
        <v>0</v>
      </c>
    </row>
    <row r="67" spans="1:22" ht="15.75" thickBot="1" x14ac:dyDescent="0.3">
      <c r="A67" s="248"/>
      <c r="B67" s="251"/>
      <c r="C67" s="33">
        <v>50</v>
      </c>
      <c r="D67" s="157">
        <v>9112</v>
      </c>
      <c r="E67" s="120">
        <f>IF(ISNUMBER(C67),D67+MAX($E$3:E66),"")</f>
        <v>146823</v>
      </c>
      <c r="F67" s="126">
        <f t="shared" si="19"/>
        <v>0.5314474970137909</v>
      </c>
      <c r="G67" s="38"/>
      <c r="H67" s="46">
        <v>16</v>
      </c>
      <c r="I67" s="46">
        <v>2</v>
      </c>
      <c r="J67" s="46">
        <f t="shared" si="0"/>
        <v>160</v>
      </c>
      <c r="K67" s="12"/>
      <c r="L67" s="13"/>
      <c r="M67" s="163">
        <f t="shared" si="11"/>
        <v>569.46875</v>
      </c>
      <c r="N67" s="84">
        <f t="shared" si="12"/>
        <v>569.52499999999998</v>
      </c>
      <c r="O67" s="236"/>
      <c r="P67" s="236"/>
      <c r="Q67" s="236"/>
      <c r="R67" s="245"/>
      <c r="S67" s="78">
        <f t="shared" ca="1" si="55"/>
        <v>9112</v>
      </c>
      <c r="T67" s="72">
        <f t="shared" ca="1" si="3"/>
        <v>0</v>
      </c>
    </row>
    <row r="68" spans="1:22" ht="15.75" thickTop="1" x14ac:dyDescent="0.25">
      <c r="A68" s="248"/>
      <c r="B68" s="251"/>
      <c r="C68" s="173" t="s">
        <v>84</v>
      </c>
      <c r="D68" s="173">
        <v>7973</v>
      </c>
      <c r="E68" s="174" t="str">
        <f>IF(ISNUMBER(C68),D68+MAX($E$3:E67),"")</f>
        <v/>
      </c>
      <c r="F68" s="175" t="str">
        <f t="shared" ref="F68:F99" si="56">IF(ISNUMBER(C68),E68/$E$91,"")</f>
        <v/>
      </c>
      <c r="G68" s="176"/>
      <c r="H68" s="177">
        <v>16</v>
      </c>
      <c r="I68" s="177">
        <v>2</v>
      </c>
      <c r="J68" s="178">
        <f t="shared" si="0"/>
        <v>160</v>
      </c>
      <c r="K68" s="211" t="s">
        <v>72</v>
      </c>
      <c r="L68" s="212">
        <v>2</v>
      </c>
      <c r="M68" s="179">
        <f t="shared" si="11"/>
        <v>569.46428571428567</v>
      </c>
      <c r="N68" s="180">
        <f t="shared" si="12"/>
        <v>569.52857142857135</v>
      </c>
      <c r="O68" s="236"/>
      <c r="P68" s="236"/>
      <c r="Q68" s="236"/>
      <c r="R68" s="245"/>
      <c r="S68" s="78">
        <f t="shared" ca="1" si="55"/>
        <v>7973</v>
      </c>
      <c r="T68" s="72">
        <f t="shared" ca="1" si="3"/>
        <v>0</v>
      </c>
      <c r="V68">
        <f>'PE Fight'!AA51*$V$3</f>
        <v>569.32482371794868</v>
      </c>
    </row>
    <row r="69" spans="1:22" ht="15.75" thickBot="1" x14ac:dyDescent="0.3">
      <c r="A69" s="248"/>
      <c r="B69" s="251"/>
      <c r="C69" s="181">
        <v>51</v>
      </c>
      <c r="D69" s="191">
        <v>9112</v>
      </c>
      <c r="E69" s="182">
        <f>IF(ISNUMBER(C69),D69+MAX($E$3:E68),"")</f>
        <v>155935</v>
      </c>
      <c r="F69" s="183">
        <f t="shared" si="56"/>
        <v>0.56442972454482931</v>
      </c>
      <c r="G69" s="184"/>
      <c r="H69" s="185">
        <v>16</v>
      </c>
      <c r="I69" s="185">
        <v>2</v>
      </c>
      <c r="J69" s="186">
        <f t="shared" ref="J69" si="57">H69*10</f>
        <v>160</v>
      </c>
      <c r="K69" s="213" t="s">
        <v>72</v>
      </c>
      <c r="L69" s="214">
        <v>0</v>
      </c>
      <c r="M69" s="187">
        <f t="shared" ref="M69" si="58">(D69-0.5)/(H69-L69)</f>
        <v>569.46875</v>
      </c>
      <c r="N69" s="188">
        <f t="shared" ref="N69" si="59">(D69+0.4)/(H69-L69)</f>
        <v>569.52499999999998</v>
      </c>
      <c r="O69" s="236"/>
      <c r="P69" s="236"/>
      <c r="Q69" s="236"/>
      <c r="R69" s="245"/>
      <c r="S69" s="78">
        <f t="shared" ca="1" si="55"/>
        <v>9112</v>
      </c>
      <c r="T69" s="72">
        <f t="shared" ref="T69" ca="1" si="60">(S69-D69)/D69</f>
        <v>0</v>
      </c>
    </row>
    <row r="70" spans="1:22" ht="15.75" thickTop="1" x14ac:dyDescent="0.25">
      <c r="A70" s="248"/>
      <c r="B70" s="251"/>
      <c r="C70" s="173" t="s">
        <v>84</v>
      </c>
      <c r="D70" s="173">
        <v>6834</v>
      </c>
      <c r="E70" s="174" t="str">
        <f>IF(ISNUMBER(C70),D70+MAX($E$3:E69),"")</f>
        <v/>
      </c>
      <c r="F70" s="175" t="str">
        <f t="shared" si="56"/>
        <v/>
      </c>
      <c r="G70" s="176"/>
      <c r="H70" s="177">
        <v>16</v>
      </c>
      <c r="I70" s="177">
        <v>2</v>
      </c>
      <c r="J70" s="178">
        <f t="shared" ref="J70" si="61">H70*10</f>
        <v>160</v>
      </c>
      <c r="K70" s="211" t="s">
        <v>86</v>
      </c>
      <c r="L70" s="212">
        <v>4</v>
      </c>
      <c r="M70" s="179">
        <f t="shared" ref="M70" si="62">(D70-0.5)/(H70-L70)</f>
        <v>569.45833333333337</v>
      </c>
      <c r="N70" s="180">
        <f t="shared" ref="N70" si="63">(D70+0.4)/(H70-L70)</f>
        <v>569.5333333333333</v>
      </c>
      <c r="O70" s="236"/>
      <c r="P70" s="236"/>
      <c r="Q70" s="236"/>
      <c r="R70" s="245"/>
      <c r="S70" s="78">
        <f t="shared" ca="1" si="55"/>
        <v>6834</v>
      </c>
      <c r="T70" s="72">
        <f t="shared" ref="T70" ca="1" si="64">(S70-D70)/D70</f>
        <v>0</v>
      </c>
    </row>
    <row r="71" spans="1:22" ht="15.75" thickBot="1" x14ac:dyDescent="0.3">
      <c r="A71" s="248"/>
      <c r="B71" s="251"/>
      <c r="C71" s="181">
        <v>52</v>
      </c>
      <c r="D71" s="191">
        <v>9112</v>
      </c>
      <c r="E71" s="182">
        <f>IF(ISNUMBER(C71),D71+MAX($E$3:E68),"")</f>
        <v>155935</v>
      </c>
      <c r="F71" s="183">
        <f t="shared" si="56"/>
        <v>0.56442972454482931</v>
      </c>
      <c r="G71" s="184"/>
      <c r="H71" s="185">
        <v>16</v>
      </c>
      <c r="I71" s="185">
        <v>2</v>
      </c>
      <c r="J71" s="186">
        <f t="shared" si="0"/>
        <v>160</v>
      </c>
      <c r="K71" s="213" t="s">
        <v>86</v>
      </c>
      <c r="L71" s="214">
        <v>0</v>
      </c>
      <c r="M71" s="187">
        <f t="shared" si="11"/>
        <v>569.46875</v>
      </c>
      <c r="N71" s="188">
        <f t="shared" si="12"/>
        <v>569.52499999999998</v>
      </c>
      <c r="O71" s="237"/>
      <c r="P71" s="237"/>
      <c r="Q71" s="237"/>
      <c r="R71" s="246"/>
      <c r="S71" s="79">
        <f t="shared" ca="1" si="55"/>
        <v>9112</v>
      </c>
      <c r="T71" s="74">
        <f t="shared" ca="1" si="3"/>
        <v>0</v>
      </c>
    </row>
    <row r="72" spans="1:22" ht="14.45" customHeight="1" thickTop="1" x14ac:dyDescent="0.25">
      <c r="A72" s="248"/>
      <c r="B72" s="250">
        <f>B66+1</f>
        <v>14</v>
      </c>
      <c r="C72" s="39">
        <v>53</v>
      </c>
      <c r="D72" s="159">
        <v>10452</v>
      </c>
      <c r="E72" s="119">
        <f>IF(ISNUMBER(C72),D72+MAX($E$3:E71),"")</f>
        <v>166387</v>
      </c>
      <c r="F72" s="125">
        <f t="shared" si="56"/>
        <v>0.60226227965396173</v>
      </c>
      <c r="G72" s="168"/>
      <c r="H72" s="58">
        <v>16</v>
      </c>
      <c r="I72" s="58">
        <v>2</v>
      </c>
      <c r="J72" s="58">
        <f t="shared" si="0"/>
        <v>160</v>
      </c>
      <c r="K72" s="59" t="s">
        <v>85</v>
      </c>
      <c r="L72" s="210">
        <v>0</v>
      </c>
      <c r="M72" s="165">
        <f t="shared" si="11"/>
        <v>653.21875</v>
      </c>
      <c r="N72" s="88">
        <f t="shared" si="12"/>
        <v>653.27499999999998</v>
      </c>
      <c r="O72" s="243">
        <f>MAX(M72:M77)</f>
        <v>653.26923076923072</v>
      </c>
      <c r="P72" s="243">
        <f>MIN(N72:N77)</f>
        <v>653.27499999999998</v>
      </c>
      <c r="Q72" s="243">
        <f>IF((O72+(P72-O72)/2)&lt;O72,O72,O72+(P72-O72)/2)</f>
        <v>653.27211538461529</v>
      </c>
      <c r="R72" s="244">
        <f>ROUND(Q72/Q66,4)</f>
        <v>1.1471</v>
      </c>
      <c r="S72" s="77">
        <f t="shared" ref="S72:S77" ca="1" si="65">ROUND((H72-L72)*OFFSET($B$72,0,15),0)</f>
        <v>10452</v>
      </c>
      <c r="T72" s="73">
        <f t="shared" ca="1" si="3"/>
        <v>0</v>
      </c>
    </row>
    <row r="73" spans="1:22" ht="15.75" thickBot="1" x14ac:dyDescent="0.3">
      <c r="A73" s="248"/>
      <c r="B73" s="251"/>
      <c r="C73" s="33">
        <v>54</v>
      </c>
      <c r="D73" s="157">
        <v>10452</v>
      </c>
      <c r="E73" s="120">
        <f>IF(ISNUMBER(C73),D73+MAX($E$3:E72),"")</f>
        <v>176839</v>
      </c>
      <c r="F73" s="126">
        <f t="shared" si="56"/>
        <v>0.64009483476309403</v>
      </c>
      <c r="G73" s="168"/>
      <c r="H73" s="58">
        <v>16</v>
      </c>
      <c r="I73" s="58">
        <v>2</v>
      </c>
      <c r="J73" s="58">
        <f t="shared" si="0"/>
        <v>160</v>
      </c>
      <c r="K73" s="59"/>
      <c r="L73" s="210"/>
      <c r="M73" s="163">
        <f t="shared" si="11"/>
        <v>653.21875</v>
      </c>
      <c r="N73" s="84">
        <f t="shared" si="12"/>
        <v>653.27499999999998</v>
      </c>
      <c r="O73" s="236"/>
      <c r="P73" s="236"/>
      <c r="Q73" s="236"/>
      <c r="R73" s="245"/>
      <c r="S73" s="78">
        <f t="shared" ca="1" si="65"/>
        <v>10452</v>
      </c>
      <c r="T73" s="72">
        <f t="shared" ca="1" si="3"/>
        <v>0</v>
      </c>
    </row>
    <row r="74" spans="1:22" ht="15.75" thickTop="1" x14ac:dyDescent="0.25">
      <c r="A74" s="248"/>
      <c r="B74" s="251"/>
      <c r="C74" s="173" t="s">
        <v>90</v>
      </c>
      <c r="D74" s="173">
        <v>8493</v>
      </c>
      <c r="E74" s="174" t="str">
        <f>IF(ISNUMBER(C74),D74+MAX($E$3:E73),"")</f>
        <v/>
      </c>
      <c r="F74" s="175" t="str">
        <f t="shared" si="56"/>
        <v/>
      </c>
      <c r="G74" s="176"/>
      <c r="H74" s="177">
        <v>16</v>
      </c>
      <c r="I74" s="177">
        <v>2</v>
      </c>
      <c r="J74" s="178">
        <f t="shared" si="0"/>
        <v>160</v>
      </c>
      <c r="K74" s="219" t="s">
        <v>89</v>
      </c>
      <c r="L74" s="212">
        <v>3</v>
      </c>
      <c r="M74" s="179">
        <f t="shared" si="11"/>
        <v>653.26923076923072</v>
      </c>
      <c r="N74" s="180">
        <f t="shared" si="12"/>
        <v>653.3384615384615</v>
      </c>
      <c r="O74" s="236"/>
      <c r="P74" s="236"/>
      <c r="Q74" s="236"/>
      <c r="R74" s="245"/>
      <c r="S74" s="78">
        <f t="shared" ca="1" si="65"/>
        <v>8493</v>
      </c>
      <c r="T74" s="72">
        <f t="shared" ca="1" si="3"/>
        <v>0</v>
      </c>
      <c r="V74">
        <f>'PE Fight'!AA55*$V$3</f>
        <v>653.03892628205131</v>
      </c>
    </row>
    <row r="75" spans="1:22" ht="15.75" thickBot="1" x14ac:dyDescent="0.3">
      <c r="A75" s="248"/>
      <c r="B75" s="251"/>
      <c r="C75" s="181">
        <v>55</v>
      </c>
      <c r="D75" s="191">
        <v>10452</v>
      </c>
      <c r="E75" s="182">
        <f>IF(ISNUMBER(C75),D75+MAX($E$3:E74),"")</f>
        <v>187291</v>
      </c>
      <c r="F75" s="183">
        <f t="shared" si="56"/>
        <v>0.67792738987222645</v>
      </c>
      <c r="G75" s="184"/>
      <c r="H75" s="185">
        <v>16</v>
      </c>
      <c r="I75" s="185">
        <v>2</v>
      </c>
      <c r="J75" s="186">
        <f t="shared" ref="J75:J76" si="66">H75*10</f>
        <v>160</v>
      </c>
      <c r="K75" s="220" t="s">
        <v>89</v>
      </c>
      <c r="L75" s="214">
        <v>0</v>
      </c>
      <c r="M75" s="187">
        <f t="shared" ref="M75:M76" si="67">(D75-0.5)/(H75-L75)</f>
        <v>653.21875</v>
      </c>
      <c r="N75" s="188">
        <f t="shared" ref="N75:N76" si="68">(D75+0.4)/(H75-L75)</f>
        <v>653.27499999999998</v>
      </c>
      <c r="O75" s="236"/>
      <c r="P75" s="236"/>
      <c r="Q75" s="236"/>
      <c r="R75" s="245"/>
      <c r="S75" s="78">
        <f t="shared" ca="1" si="65"/>
        <v>10452</v>
      </c>
      <c r="T75" s="72">
        <f t="shared" ref="T75:T76" ca="1" si="69">(S75-D75)/D75</f>
        <v>0</v>
      </c>
    </row>
    <row r="76" spans="1:22" ht="15.75" thickTop="1" x14ac:dyDescent="0.25">
      <c r="A76" s="248"/>
      <c r="B76" s="251"/>
      <c r="C76" s="173" t="s">
        <v>91</v>
      </c>
      <c r="D76" s="173">
        <v>5226</v>
      </c>
      <c r="E76" s="174" t="str">
        <f>IF(ISNUMBER(C76),D76+MAX($E$3:E73),"")</f>
        <v/>
      </c>
      <c r="F76" s="175" t="str">
        <f t="shared" si="56"/>
        <v/>
      </c>
      <c r="G76" s="176"/>
      <c r="H76" s="177">
        <v>16</v>
      </c>
      <c r="I76" s="177">
        <v>2</v>
      </c>
      <c r="J76" s="178">
        <f t="shared" si="66"/>
        <v>160</v>
      </c>
      <c r="K76" s="211" t="s">
        <v>88</v>
      </c>
      <c r="L76" s="212">
        <v>8</v>
      </c>
      <c r="M76" s="179">
        <f t="shared" si="67"/>
        <v>653.1875</v>
      </c>
      <c r="N76" s="180">
        <f t="shared" si="68"/>
        <v>653.29999999999995</v>
      </c>
      <c r="O76" s="236"/>
      <c r="P76" s="236"/>
      <c r="Q76" s="236"/>
      <c r="R76" s="245"/>
      <c r="S76" s="78">
        <f t="shared" ca="1" si="65"/>
        <v>5226</v>
      </c>
      <c r="T76" s="72">
        <f t="shared" ca="1" si="69"/>
        <v>0</v>
      </c>
    </row>
    <row r="77" spans="1:22" ht="15.75" thickBot="1" x14ac:dyDescent="0.3">
      <c r="A77" s="248"/>
      <c r="B77" s="252"/>
      <c r="C77" s="181">
        <v>56</v>
      </c>
      <c r="D77" s="191">
        <v>10452</v>
      </c>
      <c r="E77" s="182">
        <f>IF(ISNUMBER(C77),D77+MAX($E$3:E74),"")</f>
        <v>187291</v>
      </c>
      <c r="F77" s="183">
        <f t="shared" si="56"/>
        <v>0.67792738987222645</v>
      </c>
      <c r="G77" s="184"/>
      <c r="H77" s="185">
        <v>16</v>
      </c>
      <c r="I77" s="185">
        <v>2</v>
      </c>
      <c r="J77" s="186">
        <f t="shared" si="0"/>
        <v>160</v>
      </c>
      <c r="K77" s="213" t="s">
        <v>88</v>
      </c>
      <c r="L77" s="214">
        <v>0</v>
      </c>
      <c r="M77" s="187">
        <f t="shared" si="11"/>
        <v>653.21875</v>
      </c>
      <c r="N77" s="188">
        <f t="shared" si="12"/>
        <v>653.27499999999998</v>
      </c>
      <c r="O77" s="237"/>
      <c r="P77" s="237"/>
      <c r="Q77" s="237"/>
      <c r="R77" s="246"/>
      <c r="S77" s="79">
        <f t="shared" ca="1" si="65"/>
        <v>10452</v>
      </c>
      <c r="T77" s="74">
        <f t="shared" ca="1" si="3"/>
        <v>0</v>
      </c>
    </row>
    <row r="78" spans="1:22" ht="14.45" customHeight="1" thickTop="1" x14ac:dyDescent="0.25">
      <c r="A78" s="248"/>
      <c r="B78" s="250">
        <f>B72+1</f>
        <v>15</v>
      </c>
      <c r="C78" s="173" t="s">
        <v>92</v>
      </c>
      <c r="D78" s="173">
        <v>10318</v>
      </c>
      <c r="E78" s="174" t="str">
        <f>IF(ISNUMBER(C78),D78+MAX($E$3:E77),"")</f>
        <v/>
      </c>
      <c r="F78" s="175" t="str">
        <f t="shared" si="56"/>
        <v/>
      </c>
      <c r="G78" s="176"/>
      <c r="H78" s="177">
        <v>16</v>
      </c>
      <c r="I78" s="177">
        <v>2</v>
      </c>
      <c r="J78" s="178">
        <f t="shared" si="0"/>
        <v>160</v>
      </c>
      <c r="K78" s="211" t="s">
        <v>64</v>
      </c>
      <c r="L78" s="212">
        <v>2</v>
      </c>
      <c r="M78" s="179">
        <f t="shared" si="11"/>
        <v>736.96428571428567</v>
      </c>
      <c r="N78" s="180">
        <f t="shared" si="12"/>
        <v>737.02857142857135</v>
      </c>
      <c r="O78" s="243">
        <f>MAX(M78:M85)</f>
        <v>737.03125</v>
      </c>
      <c r="P78" s="243">
        <f>MIN(N78:N85)</f>
        <v>737.02857142857135</v>
      </c>
      <c r="Q78" s="243">
        <f>IF((O78+(P78-O78)/2)&lt;O78,O78,O78+(P78-O78)/2)</f>
        <v>737.03125</v>
      </c>
      <c r="R78" s="244">
        <f>ROUND(Q78/Q72,4)</f>
        <v>1.1282000000000001</v>
      </c>
      <c r="S78" s="77">
        <f t="shared" ref="S78:S85" ca="1" si="70">ROUND((H78-L78)*OFFSET($B$78,0,15),0)</f>
        <v>10318</v>
      </c>
      <c r="T78" s="73">
        <f t="shared" ca="1" si="3"/>
        <v>0</v>
      </c>
    </row>
    <row r="79" spans="1:22" ht="15.75" thickBot="1" x14ac:dyDescent="0.3">
      <c r="A79" s="248"/>
      <c r="B79" s="251"/>
      <c r="C79" s="181">
        <v>57</v>
      </c>
      <c r="D79" s="191">
        <v>11793</v>
      </c>
      <c r="E79" s="182">
        <f>IF(ISNUMBER(C79),D79+MAX($E$3:E78),"")</f>
        <v>199084</v>
      </c>
      <c r="F79" s="183">
        <f t="shared" si="56"/>
        <v>0.72061389220689909</v>
      </c>
      <c r="G79" s="184"/>
      <c r="H79" s="185">
        <v>16</v>
      </c>
      <c r="I79" s="185">
        <v>2</v>
      </c>
      <c r="J79" s="186">
        <f t="shared" si="0"/>
        <v>160</v>
      </c>
      <c r="K79" s="213" t="s">
        <v>64</v>
      </c>
      <c r="L79" s="214"/>
      <c r="M79" s="187">
        <f t="shared" si="11"/>
        <v>737.03125</v>
      </c>
      <c r="N79" s="188">
        <f t="shared" si="12"/>
        <v>737.08749999999998</v>
      </c>
      <c r="O79" s="236"/>
      <c r="P79" s="236"/>
      <c r="Q79" s="236"/>
      <c r="R79" s="245"/>
      <c r="S79" s="78">
        <f t="shared" ca="1" si="70"/>
        <v>11793</v>
      </c>
      <c r="T79" s="72">
        <f t="shared" ca="1" si="3"/>
        <v>0</v>
      </c>
    </row>
    <row r="80" spans="1:22" ht="15.75" thickTop="1" x14ac:dyDescent="0.25">
      <c r="A80" s="248"/>
      <c r="B80" s="251"/>
      <c r="C80" s="173" t="s">
        <v>93</v>
      </c>
      <c r="D80" s="173">
        <v>10318</v>
      </c>
      <c r="E80" s="174" t="str">
        <f>IF(ISNUMBER(C80),D80+MAX($E$3:E79),"")</f>
        <v/>
      </c>
      <c r="F80" s="175" t="str">
        <f t="shared" si="56"/>
        <v/>
      </c>
      <c r="G80" s="176"/>
      <c r="H80" s="177">
        <v>16</v>
      </c>
      <c r="I80" s="177">
        <v>2</v>
      </c>
      <c r="J80" s="178">
        <f t="shared" si="0"/>
        <v>160</v>
      </c>
      <c r="K80" s="211" t="s">
        <v>69</v>
      </c>
      <c r="L80" s="212">
        <v>2</v>
      </c>
      <c r="M80" s="179">
        <f t="shared" si="11"/>
        <v>736.96428571428567</v>
      </c>
      <c r="N80" s="180">
        <f t="shared" si="12"/>
        <v>737.02857142857135</v>
      </c>
      <c r="O80" s="236"/>
      <c r="P80" s="236"/>
      <c r="Q80" s="236"/>
      <c r="R80" s="245"/>
      <c r="S80" s="78">
        <f t="shared" ca="1" si="70"/>
        <v>10318</v>
      </c>
      <c r="T80" s="72">
        <f t="shared" ca="1" si="3"/>
        <v>0</v>
      </c>
      <c r="V80">
        <f>'PE Fight'!AA59*$V$3</f>
        <v>736.75302884615382</v>
      </c>
    </row>
    <row r="81" spans="1:22" ht="14.45" customHeight="1" thickBot="1" x14ac:dyDescent="0.3">
      <c r="A81" s="248"/>
      <c r="B81" s="251"/>
      <c r="C81" s="181">
        <v>58</v>
      </c>
      <c r="D81" s="191">
        <v>11793</v>
      </c>
      <c r="E81" s="182">
        <f>IF(ISNUMBER(C81),D81+MAX($E$3:E80),"")</f>
        <v>210877</v>
      </c>
      <c r="F81" s="183">
        <f t="shared" si="56"/>
        <v>0.76330039454157161</v>
      </c>
      <c r="G81" s="184"/>
      <c r="H81" s="185">
        <v>16</v>
      </c>
      <c r="I81" s="185">
        <v>2</v>
      </c>
      <c r="J81" s="186">
        <f t="shared" ref="J81:J84" si="71">H81*10</f>
        <v>160</v>
      </c>
      <c r="K81" s="213" t="s">
        <v>69</v>
      </c>
      <c r="L81" s="214">
        <v>0</v>
      </c>
      <c r="M81" s="187">
        <f t="shared" ref="M81:M83" si="72">(D81-0.5)/(H81-L81)</f>
        <v>737.03125</v>
      </c>
      <c r="N81" s="188">
        <f t="shared" ref="N81:N83" si="73">(D81+0.4)/(H81-L81)</f>
        <v>737.08749999999998</v>
      </c>
      <c r="O81" s="236"/>
      <c r="P81" s="236"/>
      <c r="Q81" s="236"/>
      <c r="R81" s="245"/>
      <c r="S81" s="78">
        <f t="shared" ca="1" si="70"/>
        <v>11793</v>
      </c>
      <c r="T81" s="72">
        <f t="shared" ref="T81:T84" ca="1" si="74">(S81-D81)/D81</f>
        <v>0</v>
      </c>
    </row>
    <row r="82" spans="1:22" ht="15.75" thickTop="1" x14ac:dyDescent="0.25">
      <c r="A82" s="248"/>
      <c r="B82" s="251"/>
      <c r="C82" s="173" t="s">
        <v>94</v>
      </c>
      <c r="D82" s="173">
        <v>10318</v>
      </c>
      <c r="E82" s="174" t="str">
        <f>IF(ISNUMBER(C82),D82+MAX($E$3:E81),"")</f>
        <v/>
      </c>
      <c r="F82" s="175" t="str">
        <f t="shared" si="56"/>
        <v/>
      </c>
      <c r="G82" s="176"/>
      <c r="H82" s="177">
        <v>16</v>
      </c>
      <c r="I82" s="177">
        <v>2</v>
      </c>
      <c r="J82" s="178">
        <f t="shared" si="71"/>
        <v>160</v>
      </c>
      <c r="K82" s="219" t="s">
        <v>97</v>
      </c>
      <c r="L82" s="212">
        <v>2</v>
      </c>
      <c r="M82" s="179">
        <f t="shared" si="72"/>
        <v>736.96428571428567</v>
      </c>
      <c r="N82" s="180">
        <f t="shared" si="73"/>
        <v>737.02857142857135</v>
      </c>
      <c r="O82" s="236"/>
      <c r="P82" s="236"/>
      <c r="Q82" s="236"/>
      <c r="R82" s="245"/>
      <c r="S82" s="78">
        <f t="shared" ca="1" si="70"/>
        <v>10318</v>
      </c>
      <c r="T82" s="72">
        <f t="shared" ca="1" si="74"/>
        <v>0</v>
      </c>
    </row>
    <row r="83" spans="1:22" ht="15.75" thickBot="1" x14ac:dyDescent="0.3">
      <c r="A83" s="248"/>
      <c r="B83" s="251"/>
      <c r="C83" s="181">
        <v>59</v>
      </c>
      <c r="D83" s="191">
        <v>11793</v>
      </c>
      <c r="E83" s="182">
        <f>IF(ISNUMBER(C83),D83+MAX($E$3:E82),"")</f>
        <v>222670</v>
      </c>
      <c r="F83" s="183">
        <f t="shared" si="56"/>
        <v>0.80598689687624425</v>
      </c>
      <c r="G83" s="184"/>
      <c r="H83" s="185">
        <v>16</v>
      </c>
      <c r="I83" s="185">
        <v>2</v>
      </c>
      <c r="J83" s="186">
        <f t="shared" si="71"/>
        <v>160</v>
      </c>
      <c r="K83" s="220" t="s">
        <v>97</v>
      </c>
      <c r="L83" s="214">
        <v>0</v>
      </c>
      <c r="M83" s="187">
        <f t="shared" si="72"/>
        <v>737.03125</v>
      </c>
      <c r="N83" s="188">
        <f t="shared" si="73"/>
        <v>737.08749999999998</v>
      </c>
      <c r="O83" s="236"/>
      <c r="P83" s="236"/>
      <c r="Q83" s="236"/>
      <c r="R83" s="245"/>
      <c r="S83" s="78">
        <f t="shared" ca="1" si="70"/>
        <v>11793</v>
      </c>
      <c r="T83" s="72">
        <f t="shared" ca="1" si="74"/>
        <v>0</v>
      </c>
    </row>
    <row r="84" spans="1:22" ht="15.75" thickTop="1" x14ac:dyDescent="0.25">
      <c r="A84" s="248"/>
      <c r="B84" s="251"/>
      <c r="C84" s="173" t="s">
        <v>98</v>
      </c>
      <c r="D84" s="208"/>
      <c r="E84" s="174" t="str">
        <f>IF(ISNUMBER(C84),D84+MAX($E$3:E79),"")</f>
        <v/>
      </c>
      <c r="F84" s="175" t="str">
        <f t="shared" si="56"/>
        <v/>
      </c>
      <c r="G84" s="176"/>
      <c r="H84" s="177">
        <v>16</v>
      </c>
      <c r="I84" s="177">
        <v>2</v>
      </c>
      <c r="J84" s="178">
        <f t="shared" si="71"/>
        <v>160</v>
      </c>
      <c r="K84" s="219" t="s">
        <v>97</v>
      </c>
      <c r="L84" s="212">
        <v>0</v>
      </c>
      <c r="M84" s="179"/>
      <c r="N84" s="180"/>
      <c r="O84" s="236"/>
      <c r="P84" s="236"/>
      <c r="Q84" s="236"/>
      <c r="R84" s="245"/>
      <c r="S84" s="78">
        <f t="shared" ca="1" si="70"/>
        <v>11793</v>
      </c>
      <c r="T84" s="72" t="e">
        <f t="shared" ca="1" si="74"/>
        <v>#DIV/0!</v>
      </c>
    </row>
    <row r="85" spans="1:22" ht="15.75" thickBot="1" x14ac:dyDescent="0.3">
      <c r="A85" s="248"/>
      <c r="B85" s="252"/>
      <c r="C85" s="181">
        <v>60</v>
      </c>
      <c r="D85" s="191">
        <v>11793</v>
      </c>
      <c r="E85" s="182">
        <f>IF(ISNUMBER(C85),D85+MAX($E$3:E80),"")</f>
        <v>210877</v>
      </c>
      <c r="F85" s="183">
        <f t="shared" si="56"/>
        <v>0.76330039454157161</v>
      </c>
      <c r="G85" s="184"/>
      <c r="H85" s="185">
        <v>16</v>
      </c>
      <c r="I85" s="185">
        <v>2</v>
      </c>
      <c r="J85" s="186">
        <f t="shared" si="0"/>
        <v>160</v>
      </c>
      <c r="K85" s="220" t="s">
        <v>97</v>
      </c>
      <c r="L85" s="214">
        <v>0</v>
      </c>
      <c r="M85" s="187">
        <f t="shared" si="11"/>
        <v>737.03125</v>
      </c>
      <c r="N85" s="188">
        <f t="shared" si="12"/>
        <v>737.08749999999998</v>
      </c>
      <c r="O85" s="237"/>
      <c r="P85" s="237"/>
      <c r="Q85" s="237"/>
      <c r="R85" s="246"/>
      <c r="S85" s="79">
        <f t="shared" ca="1" si="70"/>
        <v>11793</v>
      </c>
      <c r="T85" s="74">
        <f t="shared" ca="1" si="3"/>
        <v>0</v>
      </c>
    </row>
    <row r="86" spans="1:22" ht="14.45" customHeight="1" thickTop="1" thickBot="1" x14ac:dyDescent="0.3">
      <c r="A86" s="248"/>
      <c r="B86" s="250">
        <f>B78+1</f>
        <v>16</v>
      </c>
      <c r="C86" s="39">
        <v>61</v>
      </c>
      <c r="D86" s="159">
        <v>13400</v>
      </c>
      <c r="E86" s="119">
        <f>IF(ISNUMBER(C86),D86+MAX($E$3:E85),"")</f>
        <v>236070</v>
      </c>
      <c r="F86" s="125">
        <f t="shared" si="56"/>
        <v>0.85449017265718319</v>
      </c>
      <c r="G86" s="167"/>
      <c r="H86" s="58">
        <v>16</v>
      </c>
      <c r="I86" s="58">
        <v>2</v>
      </c>
      <c r="J86" s="58">
        <f t="shared" si="0"/>
        <v>160</v>
      </c>
      <c r="K86" s="221" t="s">
        <v>96</v>
      </c>
      <c r="L86" s="210">
        <v>0</v>
      </c>
      <c r="M86" s="165">
        <f t="shared" si="11"/>
        <v>837.46875</v>
      </c>
      <c r="N86" s="88">
        <f t="shared" si="12"/>
        <v>837.52499999999998</v>
      </c>
      <c r="O86" s="243">
        <f>MAX(M86:M91)</f>
        <v>837.5</v>
      </c>
      <c r="P86" s="243">
        <f>MIN(N86:N91)</f>
        <v>837.52499999999998</v>
      </c>
      <c r="Q86" s="243">
        <f>IF((O86+(P86-O86)/2)&lt;O86,O86,O86+(P86-O86)/2)</f>
        <v>837.51250000000005</v>
      </c>
      <c r="R86" s="244">
        <f>ROUND(Q86/Q78,4)</f>
        <v>1.1363000000000001</v>
      </c>
      <c r="S86" s="77">
        <f t="shared" ref="S86:S91" ca="1" si="75">ROUND((H86-L86)*OFFSET($B$86,0,15),0)</f>
        <v>13400</v>
      </c>
      <c r="T86" s="73">
        <f t="shared" ca="1" si="3"/>
        <v>0</v>
      </c>
    </row>
    <row r="87" spans="1:22" ht="15.75" thickTop="1" x14ac:dyDescent="0.25">
      <c r="A87" s="248"/>
      <c r="B87" s="251"/>
      <c r="C87" s="173" t="s">
        <v>99</v>
      </c>
      <c r="D87" s="173">
        <v>10050</v>
      </c>
      <c r="E87" s="174" t="str">
        <f>IF(ISNUMBER(C87),D87+MAX($E$3:E85),"")</f>
        <v/>
      </c>
      <c r="F87" s="175" t="str">
        <f t="shared" si="56"/>
        <v/>
      </c>
      <c r="G87" s="176"/>
      <c r="H87" s="177">
        <v>16</v>
      </c>
      <c r="I87" s="177">
        <v>2</v>
      </c>
      <c r="J87" s="178">
        <f t="shared" ref="J87" si="76">H87*10</f>
        <v>160</v>
      </c>
      <c r="K87" s="211" t="s">
        <v>69</v>
      </c>
      <c r="L87" s="212">
        <v>4</v>
      </c>
      <c r="M87" s="179">
        <f t="shared" ref="M87" si="77">(D87-0.5)/(H87-L87)</f>
        <v>837.45833333333337</v>
      </c>
      <c r="N87" s="180">
        <f t="shared" ref="N87" si="78">(D87+0.4)/(H87-L87)</f>
        <v>837.5333333333333</v>
      </c>
      <c r="O87" s="236"/>
      <c r="P87" s="236"/>
      <c r="Q87" s="236"/>
      <c r="R87" s="245"/>
      <c r="S87" s="78">
        <f t="shared" ca="1" si="75"/>
        <v>10050</v>
      </c>
      <c r="T87" s="72">
        <f t="shared" ref="T87" ca="1" si="79">(S87-D87)/D87</f>
        <v>0</v>
      </c>
    </row>
    <row r="88" spans="1:22" ht="15.75" thickBot="1" x14ac:dyDescent="0.3">
      <c r="A88" s="248"/>
      <c r="B88" s="251"/>
      <c r="C88" s="181">
        <v>62</v>
      </c>
      <c r="D88" s="191">
        <v>13400</v>
      </c>
      <c r="E88" s="182">
        <f>IF(ISNUMBER(C88),D88+MAX($E$3:E86),"")</f>
        <v>249470</v>
      </c>
      <c r="F88" s="183">
        <f t="shared" si="56"/>
        <v>0.90299344843812213</v>
      </c>
      <c r="G88" s="184"/>
      <c r="H88" s="185">
        <v>16</v>
      </c>
      <c r="I88" s="185">
        <v>2</v>
      </c>
      <c r="J88" s="186">
        <f t="shared" si="0"/>
        <v>160</v>
      </c>
      <c r="K88" s="213" t="s">
        <v>69</v>
      </c>
      <c r="L88" s="214">
        <v>0</v>
      </c>
      <c r="M88" s="187">
        <f t="shared" si="11"/>
        <v>837.46875</v>
      </c>
      <c r="N88" s="188">
        <f t="shared" si="12"/>
        <v>837.52499999999998</v>
      </c>
      <c r="O88" s="236"/>
      <c r="P88" s="236"/>
      <c r="Q88" s="236"/>
      <c r="R88" s="245"/>
      <c r="S88" s="78">
        <f t="shared" ca="1" si="75"/>
        <v>13400</v>
      </c>
      <c r="T88" s="72">
        <f t="shared" ca="1" si="3"/>
        <v>0</v>
      </c>
    </row>
    <row r="89" spans="1:22" ht="16.5" thickTop="1" thickBot="1" x14ac:dyDescent="0.3">
      <c r="A89" s="248"/>
      <c r="B89" s="251"/>
      <c r="C89" s="33">
        <v>63</v>
      </c>
      <c r="D89" s="157">
        <v>13400</v>
      </c>
      <c r="E89" s="120">
        <f>IF(ISNUMBER(C89),D89+MAX($E$3:E88),"")</f>
        <v>262870</v>
      </c>
      <c r="F89" s="126">
        <f t="shared" si="56"/>
        <v>0.95149672421906106</v>
      </c>
      <c r="G89" s="167"/>
      <c r="H89" s="166">
        <v>16</v>
      </c>
      <c r="I89" s="166">
        <v>2</v>
      </c>
      <c r="J89" s="58">
        <f t="shared" si="0"/>
        <v>160</v>
      </c>
      <c r="K89" s="59" t="s">
        <v>95</v>
      </c>
      <c r="L89" s="210">
        <v>0</v>
      </c>
      <c r="M89" s="163">
        <f t="shared" si="11"/>
        <v>837.46875</v>
      </c>
      <c r="N89" s="84">
        <f t="shared" si="12"/>
        <v>837.52499999999998</v>
      </c>
      <c r="O89" s="236"/>
      <c r="P89" s="236"/>
      <c r="Q89" s="236"/>
      <c r="R89" s="245"/>
      <c r="S89" s="78">
        <f t="shared" ca="1" si="75"/>
        <v>13400</v>
      </c>
      <c r="T89" s="72">
        <f t="shared" ca="1" si="3"/>
        <v>0</v>
      </c>
      <c r="V89">
        <f>'PE Fight'!AA63*$V$3</f>
        <v>837.13475961538461</v>
      </c>
    </row>
    <row r="90" spans="1:22" ht="15.75" thickTop="1" x14ac:dyDescent="0.25">
      <c r="A90" s="248"/>
      <c r="B90" s="251"/>
      <c r="C90" s="173" t="s">
        <v>100</v>
      </c>
      <c r="D90" s="173">
        <v>10888</v>
      </c>
      <c r="E90" s="174" t="str">
        <f>IF(ISNUMBER(C90),D90+MAX($E$3:E88),"")</f>
        <v/>
      </c>
      <c r="F90" s="175" t="str">
        <f t="shared" si="56"/>
        <v/>
      </c>
      <c r="G90" s="176"/>
      <c r="H90" s="177">
        <v>16</v>
      </c>
      <c r="I90" s="177">
        <v>2</v>
      </c>
      <c r="J90" s="178">
        <f t="shared" ref="J90" si="80">H90*10</f>
        <v>160</v>
      </c>
      <c r="K90" s="211" t="s">
        <v>69</v>
      </c>
      <c r="L90" s="212">
        <v>3</v>
      </c>
      <c r="M90" s="179">
        <f t="shared" ref="M90" si="81">(D90-0.5)/(H90-L90)</f>
        <v>837.5</v>
      </c>
      <c r="N90" s="180">
        <f t="shared" ref="N90" si="82">(D90+0.4)/(H90-L90)</f>
        <v>837.56923076923078</v>
      </c>
      <c r="O90" s="236"/>
      <c r="P90" s="236"/>
      <c r="Q90" s="236"/>
      <c r="R90" s="245"/>
      <c r="S90" s="78">
        <f t="shared" ca="1" si="75"/>
        <v>10888</v>
      </c>
      <c r="T90" s="72">
        <f t="shared" ref="T90" ca="1" si="83">(S90-D90)/D90</f>
        <v>0</v>
      </c>
    </row>
    <row r="91" spans="1:22" ht="15.75" thickBot="1" x14ac:dyDescent="0.3">
      <c r="A91" s="257"/>
      <c r="B91" s="258"/>
      <c r="C91" s="181">
        <v>64</v>
      </c>
      <c r="D91" s="191">
        <v>13400</v>
      </c>
      <c r="E91" s="182">
        <f>IF(ISNUMBER(C91),D91+MAX($E$3:E89),"")</f>
        <v>276270</v>
      </c>
      <c r="F91" s="183">
        <f t="shared" si="56"/>
        <v>1</v>
      </c>
      <c r="G91" s="184"/>
      <c r="H91" s="185">
        <v>16</v>
      </c>
      <c r="I91" s="185">
        <v>2</v>
      </c>
      <c r="J91" s="186">
        <f t="shared" si="0"/>
        <v>160</v>
      </c>
      <c r="K91" s="213" t="s">
        <v>69</v>
      </c>
      <c r="L91" s="214">
        <v>0</v>
      </c>
      <c r="M91" s="187">
        <f t="shared" si="11"/>
        <v>837.46875</v>
      </c>
      <c r="N91" s="188">
        <f t="shared" si="12"/>
        <v>837.52499999999998</v>
      </c>
      <c r="O91" s="259"/>
      <c r="P91" s="259"/>
      <c r="Q91" s="259"/>
      <c r="R91" s="261"/>
      <c r="S91" s="80">
        <f t="shared" ca="1" si="75"/>
        <v>13400</v>
      </c>
      <c r="T91" s="75">
        <f t="shared" ca="1" si="3"/>
        <v>0</v>
      </c>
    </row>
    <row r="93" spans="1:22" x14ac:dyDescent="0.25">
      <c r="C93" t="s">
        <v>13</v>
      </c>
      <c r="D93" t="s">
        <v>52</v>
      </c>
    </row>
    <row r="94" spans="1:22" x14ac:dyDescent="0.25">
      <c r="B94" t="s">
        <v>48</v>
      </c>
      <c r="C94">
        <f t="array" ref="C94">SUM(D3:D18*ISNUMBER(C3:C18))</f>
        <v>21764</v>
      </c>
      <c r="D94" s="112">
        <f>C94/$C$98</f>
        <v>6.4448688905669321E-2</v>
      </c>
      <c r="E94" s="112"/>
      <c r="F94" s="112"/>
    </row>
    <row r="95" spans="1:22" x14ac:dyDescent="0.25">
      <c r="B95" t="s">
        <v>49</v>
      </c>
      <c r="C95">
        <f t="array" ref="C95">SUM(D19:D40*ISNUMBER(C19:C40))</f>
        <v>42212</v>
      </c>
      <c r="D95" s="112">
        <f>C95/$C$98</f>
        <v>0.12500037015650217</v>
      </c>
      <c r="E95" s="112"/>
      <c r="F95" s="112"/>
    </row>
    <row r="96" spans="1:22" x14ac:dyDescent="0.25">
      <c r="B96" t="s">
        <v>50</v>
      </c>
      <c r="C96">
        <f t="array" ref="C96">SUM(D41:D65*ISNUMBER(C41:C65))</f>
        <v>94691</v>
      </c>
      <c r="D96" s="112">
        <f>C96/$C$98</f>
        <v>0.28040391477516696</v>
      </c>
      <c r="E96" s="112"/>
      <c r="F96" s="112"/>
    </row>
    <row r="97" spans="2:6" x14ac:dyDescent="0.25">
      <c r="B97" t="s">
        <v>51</v>
      </c>
      <c r="C97">
        <f t="array" ref="C97">SUM(D66:D91*ISNUMBER(C66:C91))</f>
        <v>179028</v>
      </c>
      <c r="D97" s="112">
        <f>C97/$C$98</f>
        <v>0.53014702616266163</v>
      </c>
      <c r="E97" s="112"/>
      <c r="F97" s="112"/>
    </row>
    <row r="98" spans="2:6" x14ac:dyDescent="0.25">
      <c r="B98" t="s">
        <v>17</v>
      </c>
      <c r="C98">
        <f>SUM(C94:C97)</f>
        <v>337695</v>
      </c>
      <c r="D98" s="112">
        <f>C98/$C$98</f>
        <v>1</v>
      </c>
      <c r="E98" s="112"/>
      <c r="F98" s="140">
        <f>V3*'PE Fight'!C73</f>
        <v>337585.38974358974</v>
      </c>
    </row>
    <row r="100" spans="2:6" x14ac:dyDescent="0.25">
      <c r="F100" s="209"/>
    </row>
    <row r="102" spans="2:6" ht="28.15" customHeight="1" x14ac:dyDescent="0.25">
      <c r="D102" t="s">
        <v>10</v>
      </c>
    </row>
    <row r="103" spans="2:6" x14ac:dyDescent="0.25">
      <c r="D103" s="63" t="s">
        <v>11</v>
      </c>
      <c r="E103" s="63"/>
      <c r="F103" s="63"/>
    </row>
    <row r="104" spans="2:6" x14ac:dyDescent="0.25">
      <c r="D104" s="58">
        <v>16</v>
      </c>
      <c r="E104" s="58"/>
      <c r="F104" s="58"/>
    </row>
    <row r="105" spans="2:6" x14ac:dyDescent="0.25">
      <c r="D105" s="58">
        <v>16</v>
      </c>
      <c r="E105" s="58"/>
      <c r="F105" s="58"/>
    </row>
    <row r="106" spans="2:6" x14ac:dyDescent="0.25">
      <c r="D106" s="58">
        <v>16</v>
      </c>
      <c r="E106" s="58"/>
      <c r="F106" s="58"/>
    </row>
    <row r="107" spans="2:6" x14ac:dyDescent="0.25">
      <c r="D107" s="58">
        <v>16</v>
      </c>
      <c r="E107" s="58"/>
      <c r="F107" s="58"/>
    </row>
    <row r="113" spans="1:20" x14ac:dyDescent="0.25">
      <c r="E113" t="s">
        <v>56</v>
      </c>
      <c r="F113" t="s">
        <v>57</v>
      </c>
    </row>
    <row r="114" spans="1:20" x14ac:dyDescent="0.25">
      <c r="A114" s="247">
        <f>1+1</f>
        <v>2</v>
      </c>
      <c r="B114" s="250">
        <f>B110+1</f>
        <v>1</v>
      </c>
      <c r="C114" s="39">
        <v>17</v>
      </c>
      <c r="D114" s="159"/>
      <c r="E114" s="119"/>
      <c r="F114" s="125"/>
      <c r="G114" s="38"/>
      <c r="H114" s="39">
        <v>8</v>
      </c>
      <c r="I114" s="39">
        <v>1</v>
      </c>
      <c r="J114" s="40">
        <f t="shared" ref="J114:J161" si="84">H114*10</f>
        <v>80</v>
      </c>
      <c r="M114" s="87">
        <f t="shared" ref="M114:M161" si="85">(D114-0.5)/H114</f>
        <v>-6.25E-2</v>
      </c>
      <c r="N114" s="88">
        <f t="shared" ref="N114:N161" si="86">(D114+0.4)/H114</f>
        <v>0.05</v>
      </c>
      <c r="O114" s="243">
        <f>MAX(M114:M117)</f>
        <v>-3.8461538461538464E-2</v>
      </c>
      <c r="P114" s="243">
        <f>MIN(N114:N117)</f>
        <v>3.0769230769230771E-2</v>
      </c>
      <c r="Q114" s="243">
        <f>IF((O114+(P114-O114)/2)&lt;O114,O114,O114+(P114-O114)/2)</f>
        <v>-3.8461538461538464E-3</v>
      </c>
      <c r="R114" s="244" t="e">
        <f>ROUND(Q114/Q110,4)</f>
        <v>#DIV/0!</v>
      </c>
      <c r="S114" s="77">
        <f>ROUND(H114*Q114,0)</f>
        <v>0</v>
      </c>
      <c r="T114" s="73" t="e">
        <f t="shared" ref="T114:T161" si="87">(S114-D114)/D114</f>
        <v>#DIV/0!</v>
      </c>
    </row>
    <row r="115" spans="1:20" x14ac:dyDescent="0.25">
      <c r="A115" s="248"/>
      <c r="B115" s="251"/>
      <c r="C115" s="33">
        <v>18</v>
      </c>
      <c r="D115" s="157"/>
      <c r="E115" s="117"/>
      <c r="F115" s="123"/>
      <c r="G115" s="32"/>
      <c r="H115" s="33">
        <v>8</v>
      </c>
      <c r="I115" s="33">
        <v>1</v>
      </c>
      <c r="J115" s="31">
        <f t="shared" si="84"/>
        <v>80</v>
      </c>
      <c r="M115" s="83">
        <f t="shared" si="85"/>
        <v>-6.25E-2</v>
      </c>
      <c r="N115" s="84">
        <f t="shared" si="86"/>
        <v>0.05</v>
      </c>
      <c r="O115" s="236"/>
      <c r="P115" s="236"/>
      <c r="Q115" s="236"/>
      <c r="R115" s="245"/>
      <c r="S115" s="78">
        <f>ROUND(H115*Q114,0)</f>
        <v>0</v>
      </c>
      <c r="T115" s="72" t="e">
        <f t="shared" si="87"/>
        <v>#DIV/0!</v>
      </c>
    </row>
    <row r="116" spans="1:20" x14ac:dyDescent="0.25">
      <c r="A116" s="248"/>
      <c r="B116" s="251"/>
      <c r="C116" s="33">
        <v>19</v>
      </c>
      <c r="D116" s="157"/>
      <c r="E116" s="117"/>
      <c r="F116" s="123"/>
      <c r="G116" s="32"/>
      <c r="H116" s="33">
        <v>8</v>
      </c>
      <c r="I116" s="33">
        <v>1</v>
      </c>
      <c r="J116" s="31">
        <f t="shared" si="84"/>
        <v>80</v>
      </c>
      <c r="M116" s="83">
        <f t="shared" si="85"/>
        <v>-6.25E-2</v>
      </c>
      <c r="N116" s="84">
        <f t="shared" si="86"/>
        <v>0.05</v>
      </c>
      <c r="O116" s="236"/>
      <c r="P116" s="236"/>
      <c r="Q116" s="236"/>
      <c r="R116" s="245"/>
      <c r="S116" s="78">
        <f>ROUND(H116*Q114,0)</f>
        <v>0</v>
      </c>
      <c r="T116" s="72" t="e">
        <f t="shared" si="87"/>
        <v>#DIV/0!</v>
      </c>
    </row>
    <row r="117" spans="1:20" x14ac:dyDescent="0.25">
      <c r="A117" s="248"/>
      <c r="B117" s="251"/>
      <c r="C117" s="36">
        <v>20</v>
      </c>
      <c r="D117" s="158"/>
      <c r="E117" s="121"/>
      <c r="F117" s="127"/>
      <c r="G117" s="44"/>
      <c r="H117" s="45">
        <v>13</v>
      </c>
      <c r="I117" s="45">
        <v>2</v>
      </c>
      <c r="J117" s="43">
        <f t="shared" si="84"/>
        <v>130</v>
      </c>
      <c r="M117" s="85">
        <f t="shared" si="85"/>
        <v>-3.8461538461538464E-2</v>
      </c>
      <c r="N117" s="86">
        <f t="shared" si="86"/>
        <v>3.0769230769230771E-2</v>
      </c>
      <c r="O117" s="237"/>
      <c r="P117" s="237"/>
      <c r="Q117" s="237"/>
      <c r="R117" s="246"/>
      <c r="S117" s="79">
        <f>ROUND(H117*Q114,0)</f>
        <v>0</v>
      </c>
      <c r="T117" s="74" t="e">
        <f t="shared" si="87"/>
        <v>#DIV/0!</v>
      </c>
    </row>
    <row r="118" spans="1:20" x14ac:dyDescent="0.25">
      <c r="A118" s="248"/>
      <c r="B118" s="250">
        <f>B114+1</f>
        <v>2</v>
      </c>
      <c r="C118" s="39">
        <v>21</v>
      </c>
      <c r="D118" s="159"/>
      <c r="E118" s="119"/>
      <c r="F118" s="125"/>
      <c r="G118" s="115"/>
      <c r="H118" s="46">
        <v>8</v>
      </c>
      <c r="I118" s="46">
        <v>1</v>
      </c>
      <c r="J118" s="31">
        <f t="shared" si="84"/>
        <v>80</v>
      </c>
      <c r="M118" s="87">
        <f t="shared" si="85"/>
        <v>-6.25E-2</v>
      </c>
      <c r="N118" s="88">
        <f t="shared" si="86"/>
        <v>0.05</v>
      </c>
      <c r="O118" s="243">
        <f>MAX(M118:M121)</f>
        <v>-3.5714285714285712E-2</v>
      </c>
      <c r="P118" s="243">
        <f>MIN(N118:N121)</f>
        <v>2.8571428571428574E-2</v>
      </c>
      <c r="Q118" s="243">
        <f>IF((O118+(P118-O118)/2)&lt;O118,O118,O118+(P118-O118)/2)</f>
        <v>-3.5714285714285726E-3</v>
      </c>
      <c r="R118" s="244">
        <f>ROUND(Q118/Q114,4)</f>
        <v>0.92859999999999998</v>
      </c>
      <c r="S118" s="77">
        <f>ROUND(H118*Q118,0)</f>
        <v>0</v>
      </c>
      <c r="T118" s="73" t="e">
        <f t="shared" si="87"/>
        <v>#DIV/0!</v>
      </c>
    </row>
    <row r="119" spans="1:20" x14ac:dyDescent="0.25">
      <c r="A119" s="248"/>
      <c r="B119" s="251"/>
      <c r="C119" s="33">
        <v>22</v>
      </c>
      <c r="D119" s="33"/>
      <c r="E119" s="120"/>
      <c r="F119" s="126"/>
      <c r="G119" s="41"/>
      <c r="H119" s="33">
        <v>8</v>
      </c>
      <c r="I119" s="33">
        <v>1</v>
      </c>
      <c r="J119" s="42">
        <f t="shared" si="84"/>
        <v>80</v>
      </c>
      <c r="M119" s="83">
        <f t="shared" si="85"/>
        <v>-6.25E-2</v>
      </c>
      <c r="N119" s="84">
        <f t="shared" si="86"/>
        <v>0.05</v>
      </c>
      <c r="O119" s="236"/>
      <c r="P119" s="236"/>
      <c r="Q119" s="236"/>
      <c r="R119" s="245"/>
      <c r="S119" s="78">
        <f>ROUND(H119*Q118,0)</f>
        <v>0</v>
      </c>
      <c r="T119" s="72" t="e">
        <f t="shared" si="87"/>
        <v>#DIV/0!</v>
      </c>
    </row>
    <row r="120" spans="1:20" x14ac:dyDescent="0.25">
      <c r="A120" s="248"/>
      <c r="B120" s="251"/>
      <c r="C120" s="33">
        <v>23</v>
      </c>
      <c r="D120" s="157"/>
      <c r="E120" s="120"/>
      <c r="F120" s="126"/>
      <c r="G120" s="41"/>
      <c r="H120" s="33">
        <v>8</v>
      </c>
      <c r="I120" s="33">
        <v>1</v>
      </c>
      <c r="J120" s="42">
        <f t="shared" si="84"/>
        <v>80</v>
      </c>
      <c r="M120" s="83">
        <f t="shared" si="85"/>
        <v>-6.25E-2</v>
      </c>
      <c r="N120" s="84">
        <f t="shared" si="86"/>
        <v>0.05</v>
      </c>
      <c r="O120" s="236"/>
      <c r="P120" s="236"/>
      <c r="Q120" s="236"/>
      <c r="R120" s="245"/>
      <c r="S120" s="78">
        <f>ROUND(H120*Q118,0)</f>
        <v>0</v>
      </c>
      <c r="T120" s="72" t="e">
        <f t="shared" si="87"/>
        <v>#DIV/0!</v>
      </c>
    </row>
    <row r="121" spans="1:20" x14ac:dyDescent="0.25">
      <c r="A121" s="248"/>
      <c r="B121" s="252"/>
      <c r="C121" s="36">
        <v>24</v>
      </c>
      <c r="D121" s="158"/>
      <c r="E121" s="121"/>
      <c r="F121" s="127"/>
      <c r="G121" s="44"/>
      <c r="H121" s="33">
        <v>14</v>
      </c>
      <c r="I121" s="33">
        <v>2</v>
      </c>
      <c r="J121" s="42">
        <f t="shared" si="84"/>
        <v>140</v>
      </c>
      <c r="M121" s="85">
        <f t="shared" si="85"/>
        <v>-3.5714285714285712E-2</v>
      </c>
      <c r="N121" s="86">
        <f t="shared" si="86"/>
        <v>2.8571428571428574E-2</v>
      </c>
      <c r="O121" s="237"/>
      <c r="P121" s="237"/>
      <c r="Q121" s="237"/>
      <c r="R121" s="246"/>
      <c r="S121" s="79">
        <f>ROUND(H121*Q118,0)</f>
        <v>0</v>
      </c>
      <c r="T121" s="74" t="e">
        <f t="shared" si="87"/>
        <v>#DIV/0!</v>
      </c>
    </row>
    <row r="122" spans="1:20" x14ac:dyDescent="0.25">
      <c r="A122" s="248"/>
      <c r="B122" s="250">
        <f>B118+1</f>
        <v>3</v>
      </c>
      <c r="C122" s="39">
        <v>25</v>
      </c>
      <c r="D122" s="159"/>
      <c r="E122" s="119"/>
      <c r="F122" s="125"/>
      <c r="G122" s="38"/>
      <c r="H122" s="39">
        <v>8</v>
      </c>
      <c r="I122" s="39">
        <v>1</v>
      </c>
      <c r="J122" s="40">
        <f t="shared" si="84"/>
        <v>80</v>
      </c>
      <c r="M122" s="87">
        <f t="shared" si="85"/>
        <v>-6.25E-2</v>
      </c>
      <c r="N122" s="88">
        <f t="shared" si="86"/>
        <v>0.05</v>
      </c>
      <c r="O122" s="243">
        <f>MAX(M122:M125)</f>
        <v>267.96666666666664</v>
      </c>
      <c r="P122" s="243">
        <f>MIN(N122:N125)</f>
        <v>0.05</v>
      </c>
      <c r="Q122" s="243">
        <f>IF((O122+(P122-O122)/2)&lt;O122,O122,O122+(P122-O122)/2)</f>
        <v>267.96666666666664</v>
      </c>
      <c r="R122" s="244">
        <f>ROUND(Q122/Q118,4)</f>
        <v>-75030.666700000002</v>
      </c>
      <c r="S122" s="77">
        <f>ROUND(H122*Q122,0)</f>
        <v>2144</v>
      </c>
      <c r="T122" s="73" t="e">
        <f t="shared" si="87"/>
        <v>#DIV/0!</v>
      </c>
    </row>
    <row r="123" spans="1:20" x14ac:dyDescent="0.25">
      <c r="A123" s="248"/>
      <c r="B123" s="251"/>
      <c r="C123" s="33">
        <v>26</v>
      </c>
      <c r="D123" s="33"/>
      <c r="E123" s="120"/>
      <c r="F123" s="126"/>
      <c r="G123" s="32"/>
      <c r="H123" s="33">
        <v>8</v>
      </c>
      <c r="I123" s="33">
        <v>1</v>
      </c>
      <c r="J123" s="31">
        <f t="shared" si="84"/>
        <v>80</v>
      </c>
      <c r="M123" s="83">
        <f t="shared" si="85"/>
        <v>-6.25E-2</v>
      </c>
      <c r="N123" s="84">
        <f t="shared" si="86"/>
        <v>0.05</v>
      </c>
      <c r="O123" s="236"/>
      <c r="P123" s="236"/>
      <c r="Q123" s="236"/>
      <c r="R123" s="245"/>
      <c r="S123" s="78">
        <f>ROUND(H123*Q122,0)</f>
        <v>2144</v>
      </c>
      <c r="T123" s="72" t="e">
        <f t="shared" si="87"/>
        <v>#DIV/0!</v>
      </c>
    </row>
    <row r="124" spans="1:20" x14ac:dyDescent="0.25">
      <c r="A124" s="248"/>
      <c r="B124" s="251"/>
      <c r="C124" s="33">
        <v>27</v>
      </c>
      <c r="D124" s="33">
        <v>1608</v>
      </c>
      <c r="E124" s="120">
        <v>12</v>
      </c>
      <c r="F124" s="126">
        <v>0</v>
      </c>
      <c r="G124" s="32"/>
      <c r="H124" s="33">
        <v>8</v>
      </c>
      <c r="I124" s="33">
        <v>1</v>
      </c>
      <c r="J124" s="31">
        <f t="shared" si="84"/>
        <v>80</v>
      </c>
      <c r="M124" s="83">
        <f t="shared" si="85"/>
        <v>200.9375</v>
      </c>
      <c r="N124" s="84">
        <f t="shared" si="86"/>
        <v>201.05</v>
      </c>
      <c r="O124" s="236"/>
      <c r="P124" s="236"/>
      <c r="Q124" s="236"/>
      <c r="R124" s="245"/>
      <c r="S124" s="78">
        <f>ROUND(H124*Q122,0)</f>
        <v>2144</v>
      </c>
      <c r="T124" s="72">
        <f t="shared" si="87"/>
        <v>0.33333333333333331</v>
      </c>
    </row>
    <row r="125" spans="1:20" x14ac:dyDescent="0.25">
      <c r="A125" s="248"/>
      <c r="B125" s="252"/>
      <c r="C125" s="36">
        <v>28</v>
      </c>
      <c r="D125" s="158">
        <v>4020</v>
      </c>
      <c r="E125" s="118">
        <v>10</v>
      </c>
      <c r="F125" s="124">
        <v>0</v>
      </c>
      <c r="G125" s="34"/>
      <c r="H125" s="36">
        <v>15</v>
      </c>
      <c r="I125" s="36">
        <v>2</v>
      </c>
      <c r="J125" s="37">
        <f t="shared" si="84"/>
        <v>150</v>
      </c>
      <c r="M125" s="85">
        <f t="shared" si="85"/>
        <v>267.96666666666664</v>
      </c>
      <c r="N125" s="86">
        <f t="shared" si="86"/>
        <v>268.0266666666667</v>
      </c>
      <c r="O125" s="237"/>
      <c r="P125" s="237"/>
      <c r="Q125" s="237"/>
      <c r="R125" s="246"/>
      <c r="S125" s="79">
        <f>ROUND(H125*Q122,0)</f>
        <v>4020</v>
      </c>
      <c r="T125" s="74">
        <f t="shared" si="87"/>
        <v>0</v>
      </c>
    </row>
    <row r="126" spans="1:20" x14ac:dyDescent="0.25">
      <c r="A126" s="248"/>
      <c r="B126" s="250">
        <f>B122+1</f>
        <v>4</v>
      </c>
      <c r="C126" s="39">
        <v>29</v>
      </c>
      <c r="D126" s="159">
        <v>3015</v>
      </c>
      <c r="E126" s="119">
        <v>1</v>
      </c>
      <c r="F126" s="125">
        <v>0</v>
      </c>
      <c r="G126" s="38"/>
      <c r="H126" s="33">
        <v>10</v>
      </c>
      <c r="I126" s="33">
        <v>2</v>
      </c>
      <c r="J126" s="40">
        <f t="shared" si="84"/>
        <v>100</v>
      </c>
      <c r="M126" s="87">
        <f t="shared" si="85"/>
        <v>301.45</v>
      </c>
      <c r="N126" s="88">
        <f t="shared" si="86"/>
        <v>301.54000000000002</v>
      </c>
      <c r="O126" s="243">
        <f>MAX(M126:M129)</f>
        <v>301.5</v>
      </c>
      <c r="P126" s="243">
        <f>MIN(N126:N129)</f>
        <v>263.83749999999998</v>
      </c>
      <c r="Q126" s="243">
        <f>IF((O126+(P126-O126)/2)&lt;O126,O126,O126+(P126-O126)/2)</f>
        <v>301.5</v>
      </c>
      <c r="R126" s="244">
        <f>ROUND(Q126/Q122,4)</f>
        <v>1.1251</v>
      </c>
      <c r="S126" s="77">
        <f>ROUND(H126*Q126,0)</f>
        <v>3015</v>
      </c>
      <c r="T126" s="73">
        <f t="shared" si="87"/>
        <v>0</v>
      </c>
    </row>
    <row r="127" spans="1:20" x14ac:dyDescent="0.25">
      <c r="A127" s="248"/>
      <c r="B127" s="251"/>
      <c r="C127" s="33">
        <v>30</v>
      </c>
      <c r="D127" s="157">
        <v>3317</v>
      </c>
      <c r="E127" s="120">
        <v>5</v>
      </c>
      <c r="F127" s="126">
        <v>0</v>
      </c>
      <c r="G127" s="32"/>
      <c r="H127" s="33">
        <v>11</v>
      </c>
      <c r="I127" s="33">
        <v>2</v>
      </c>
      <c r="J127" s="42">
        <f t="shared" si="84"/>
        <v>110</v>
      </c>
      <c r="M127" s="83">
        <f t="shared" si="85"/>
        <v>301.5</v>
      </c>
      <c r="N127" s="84">
        <f t="shared" si="86"/>
        <v>301.58181818181816</v>
      </c>
      <c r="O127" s="236"/>
      <c r="P127" s="236"/>
      <c r="Q127" s="236"/>
      <c r="R127" s="245"/>
      <c r="S127" s="78">
        <f>ROUND(H127*Q126,0)</f>
        <v>3317</v>
      </c>
      <c r="T127" s="72">
        <f t="shared" si="87"/>
        <v>0</v>
      </c>
    </row>
    <row r="128" spans="1:20" x14ac:dyDescent="0.25">
      <c r="A128" s="248"/>
      <c r="B128" s="251"/>
      <c r="C128" s="33">
        <v>31</v>
      </c>
      <c r="D128" s="33">
        <v>3015</v>
      </c>
      <c r="E128" s="120">
        <v>7</v>
      </c>
      <c r="F128" s="126">
        <v>0</v>
      </c>
      <c r="G128" s="32"/>
      <c r="H128" s="30">
        <v>11</v>
      </c>
      <c r="I128" s="33">
        <v>2</v>
      </c>
      <c r="J128" s="31">
        <f t="shared" si="84"/>
        <v>110</v>
      </c>
      <c r="M128" s="83">
        <f t="shared" si="85"/>
        <v>274.04545454545456</v>
      </c>
      <c r="N128" s="84">
        <f t="shared" si="86"/>
        <v>274.12727272727273</v>
      </c>
      <c r="O128" s="236"/>
      <c r="P128" s="236"/>
      <c r="Q128" s="236"/>
      <c r="R128" s="245"/>
      <c r="S128" s="78">
        <f>ROUND(H128*Q126,0)</f>
        <v>3317</v>
      </c>
      <c r="T128" s="72">
        <f t="shared" si="87"/>
        <v>0.10016583747927031</v>
      </c>
    </row>
    <row r="129" spans="1:22" x14ac:dyDescent="0.25">
      <c r="A129" s="249"/>
      <c r="B129" s="252"/>
      <c r="C129" s="36">
        <v>32</v>
      </c>
      <c r="D129" s="36">
        <v>4221</v>
      </c>
      <c r="E129" s="118">
        <v>9</v>
      </c>
      <c r="F129" s="124">
        <v>0</v>
      </c>
      <c r="G129" s="34"/>
      <c r="H129" s="36">
        <v>16</v>
      </c>
      <c r="I129" s="36">
        <v>2</v>
      </c>
      <c r="J129" s="37">
        <f t="shared" si="84"/>
        <v>160</v>
      </c>
      <c r="M129" s="85">
        <f t="shared" si="85"/>
        <v>263.78125</v>
      </c>
      <c r="N129" s="86">
        <f t="shared" si="86"/>
        <v>263.83749999999998</v>
      </c>
      <c r="O129" s="237"/>
      <c r="P129" s="237"/>
      <c r="Q129" s="237"/>
      <c r="R129" s="246"/>
      <c r="S129" s="79">
        <f>ROUND(H129*Q126,0)</f>
        <v>4824</v>
      </c>
      <c r="T129" s="74">
        <f t="shared" si="87"/>
        <v>0.14285714285714285</v>
      </c>
    </row>
    <row r="130" spans="1:22" x14ac:dyDescent="0.25">
      <c r="A130" s="256">
        <f>A114+1</f>
        <v>3</v>
      </c>
      <c r="B130" s="241">
        <f>B126+1</f>
        <v>5</v>
      </c>
      <c r="C130" s="95">
        <v>33</v>
      </c>
      <c r="D130" s="159">
        <v>3685</v>
      </c>
      <c r="E130" s="119">
        <v>0</v>
      </c>
      <c r="F130" s="125">
        <v>0</v>
      </c>
      <c r="G130" s="38"/>
      <c r="H130" s="39">
        <v>11</v>
      </c>
      <c r="I130" s="39">
        <v>2</v>
      </c>
      <c r="J130" s="40">
        <f t="shared" si="84"/>
        <v>110</v>
      </c>
      <c r="M130" s="87">
        <f t="shared" si="85"/>
        <v>334.95454545454544</v>
      </c>
      <c r="N130" s="88">
        <f t="shared" si="86"/>
        <v>335.03636363636366</v>
      </c>
      <c r="O130" s="243">
        <f>MAX(M130:M133)</f>
        <v>334.96875</v>
      </c>
      <c r="P130" s="243">
        <f>MIN(N130:N133)</f>
        <v>279.2</v>
      </c>
      <c r="Q130" s="243">
        <f>IF((O130+(P130-O130)/2)&lt;O130,O130,O130+(P130-O130)/2)</f>
        <v>334.96875</v>
      </c>
      <c r="R130" s="244">
        <f>ROUND(Q130/Q126,4)</f>
        <v>1.111</v>
      </c>
      <c r="S130" s="77">
        <f>ROUND(H130*Q130,0)</f>
        <v>3685</v>
      </c>
      <c r="T130" s="73">
        <f t="shared" si="87"/>
        <v>0</v>
      </c>
    </row>
    <row r="131" spans="1:22" x14ac:dyDescent="0.25">
      <c r="A131" s="231"/>
      <c r="B131" s="234"/>
      <c r="C131" s="96">
        <v>34</v>
      </c>
      <c r="D131" s="157">
        <v>4020</v>
      </c>
      <c r="E131" s="120">
        <v>26</v>
      </c>
      <c r="F131" s="126">
        <v>0.02</v>
      </c>
      <c r="G131" s="32"/>
      <c r="H131" s="33">
        <v>12</v>
      </c>
      <c r="I131" s="33">
        <v>2</v>
      </c>
      <c r="J131" s="42">
        <f t="shared" si="84"/>
        <v>120</v>
      </c>
      <c r="M131" s="83">
        <f t="shared" si="85"/>
        <v>334.95833333333331</v>
      </c>
      <c r="N131" s="84">
        <f t="shared" si="86"/>
        <v>335.03333333333336</v>
      </c>
      <c r="O131" s="236"/>
      <c r="P131" s="236"/>
      <c r="Q131" s="236"/>
      <c r="R131" s="245"/>
      <c r="S131" s="78">
        <f>ROUND(H131*Q130,0)</f>
        <v>4020</v>
      </c>
      <c r="T131" s="72">
        <f t="shared" si="87"/>
        <v>0</v>
      </c>
    </row>
    <row r="132" spans="1:22" x14ac:dyDescent="0.25">
      <c r="A132" s="231"/>
      <c r="B132" s="234"/>
      <c r="C132" s="96">
        <v>35</v>
      </c>
      <c r="D132" s="33">
        <v>3350</v>
      </c>
      <c r="E132" s="120">
        <v>23</v>
      </c>
      <c r="F132" s="126">
        <v>0.01</v>
      </c>
      <c r="G132" s="32"/>
      <c r="H132" s="30">
        <v>12</v>
      </c>
      <c r="I132" s="30">
        <v>2</v>
      </c>
      <c r="J132" s="42">
        <f t="shared" si="84"/>
        <v>120</v>
      </c>
      <c r="M132" s="83">
        <f t="shared" si="85"/>
        <v>279.125</v>
      </c>
      <c r="N132" s="84">
        <f t="shared" si="86"/>
        <v>279.2</v>
      </c>
      <c r="O132" s="236"/>
      <c r="P132" s="236"/>
      <c r="Q132" s="236"/>
      <c r="R132" s="245"/>
      <c r="S132" s="78">
        <f>ROUND(H132*Q130,0)</f>
        <v>4020</v>
      </c>
      <c r="T132" s="72">
        <f t="shared" si="87"/>
        <v>0.2</v>
      </c>
    </row>
    <row r="133" spans="1:22" x14ac:dyDescent="0.25">
      <c r="A133" s="231"/>
      <c r="B133" s="234"/>
      <c r="C133" s="97">
        <v>36</v>
      </c>
      <c r="D133" s="158">
        <v>5360</v>
      </c>
      <c r="E133" s="118">
        <v>0</v>
      </c>
      <c r="F133" s="124">
        <v>0</v>
      </c>
      <c r="G133" s="34"/>
      <c r="H133" s="36">
        <v>16</v>
      </c>
      <c r="I133" s="36">
        <v>2</v>
      </c>
      <c r="J133" s="37">
        <f t="shared" si="84"/>
        <v>160</v>
      </c>
      <c r="M133" s="85">
        <f t="shared" si="85"/>
        <v>334.96875</v>
      </c>
      <c r="N133" s="86">
        <f t="shared" si="86"/>
        <v>335.02499999999998</v>
      </c>
      <c r="O133" s="237"/>
      <c r="P133" s="237"/>
      <c r="Q133" s="237"/>
      <c r="R133" s="246"/>
      <c r="S133" s="79">
        <f>ROUND(H133*Q130,0)</f>
        <v>5360</v>
      </c>
      <c r="T133" s="74">
        <f t="shared" si="87"/>
        <v>0</v>
      </c>
    </row>
    <row r="134" spans="1:22" x14ac:dyDescent="0.25">
      <c r="A134" s="231"/>
      <c r="B134" s="241">
        <f>B130+1</f>
        <v>6</v>
      </c>
      <c r="C134" s="95">
        <v>37</v>
      </c>
      <c r="D134" s="159">
        <v>5009</v>
      </c>
      <c r="E134" s="119">
        <v>0</v>
      </c>
      <c r="F134" s="125">
        <v>0</v>
      </c>
      <c r="G134" s="38"/>
      <c r="H134" s="39">
        <v>13</v>
      </c>
      <c r="I134" s="39">
        <v>2</v>
      </c>
      <c r="J134" s="40">
        <f t="shared" si="84"/>
        <v>130</v>
      </c>
      <c r="M134" s="87">
        <f t="shared" si="85"/>
        <v>385.26923076923077</v>
      </c>
      <c r="N134" s="88">
        <f t="shared" si="86"/>
        <v>385.3384615384615</v>
      </c>
      <c r="O134" s="243">
        <f>MAX(M134:M137)</f>
        <v>385.26923076923077</v>
      </c>
      <c r="P134" s="243">
        <f>MIN(N134:N137)</f>
        <v>337.15</v>
      </c>
      <c r="Q134" s="243">
        <f>IF((O134+(P134-O134)/2)&lt;O134,O134,O134+(P134-O134)/2)</f>
        <v>385.26923076923077</v>
      </c>
      <c r="R134" s="244">
        <f>ROUND(Q134/Q130,4)</f>
        <v>1.1501999999999999</v>
      </c>
      <c r="S134" s="77">
        <f>ROUND(H134*Q134,0)</f>
        <v>5009</v>
      </c>
      <c r="T134" s="73">
        <f t="shared" si="87"/>
        <v>0</v>
      </c>
    </row>
    <row r="135" spans="1:22" x14ac:dyDescent="0.25">
      <c r="A135" s="231"/>
      <c r="B135" s="234"/>
      <c r="C135" s="96">
        <v>38</v>
      </c>
      <c r="D135" s="33">
        <v>4623</v>
      </c>
      <c r="E135" s="120">
        <v>5</v>
      </c>
      <c r="F135" s="126">
        <v>0</v>
      </c>
      <c r="G135" s="32"/>
      <c r="H135" s="33">
        <v>13</v>
      </c>
      <c r="I135" s="33">
        <v>2</v>
      </c>
      <c r="J135" s="42">
        <f t="shared" si="84"/>
        <v>130</v>
      </c>
      <c r="M135" s="83">
        <f t="shared" si="85"/>
        <v>355.57692307692309</v>
      </c>
      <c r="N135" s="84">
        <f t="shared" si="86"/>
        <v>355.64615384615382</v>
      </c>
      <c r="O135" s="236"/>
      <c r="P135" s="236"/>
      <c r="Q135" s="236"/>
      <c r="R135" s="245"/>
      <c r="S135" s="78">
        <f>ROUND(H135*Q134,0)</f>
        <v>5009</v>
      </c>
      <c r="T135" s="72">
        <f t="shared" si="87"/>
        <v>8.3495565650010817E-2</v>
      </c>
    </row>
    <row r="136" spans="1:22" x14ac:dyDescent="0.25">
      <c r="A136" s="231"/>
      <c r="B136" s="234"/>
      <c r="C136" s="96">
        <v>39</v>
      </c>
      <c r="D136" s="157">
        <v>5009</v>
      </c>
      <c r="E136" s="120">
        <v>5</v>
      </c>
      <c r="F136" s="126">
        <v>0</v>
      </c>
      <c r="G136" s="32"/>
      <c r="H136" s="30">
        <v>13</v>
      </c>
      <c r="I136" s="30">
        <v>2</v>
      </c>
      <c r="J136" s="42">
        <f t="shared" si="84"/>
        <v>130</v>
      </c>
      <c r="M136" s="83">
        <f t="shared" si="85"/>
        <v>385.26923076923077</v>
      </c>
      <c r="N136" s="84">
        <f t="shared" si="86"/>
        <v>385.3384615384615</v>
      </c>
      <c r="O136" s="236"/>
      <c r="P136" s="236"/>
      <c r="Q136" s="236"/>
      <c r="R136" s="245"/>
      <c r="S136" s="78">
        <f>ROUND(H136*Q134,0)</f>
        <v>5009</v>
      </c>
      <c r="T136" s="72">
        <f t="shared" si="87"/>
        <v>0</v>
      </c>
    </row>
    <row r="137" spans="1:22" x14ac:dyDescent="0.25">
      <c r="A137" s="231"/>
      <c r="B137" s="242"/>
      <c r="C137" s="97">
        <v>40</v>
      </c>
      <c r="D137" s="36">
        <v>5394</v>
      </c>
      <c r="E137" s="118">
        <v>13</v>
      </c>
      <c r="F137" s="124">
        <v>0</v>
      </c>
      <c r="G137" s="34"/>
      <c r="H137" s="36">
        <v>16</v>
      </c>
      <c r="I137" s="36">
        <v>2</v>
      </c>
      <c r="J137" s="37">
        <f t="shared" si="84"/>
        <v>160</v>
      </c>
      <c r="M137" s="85">
        <f t="shared" si="85"/>
        <v>337.09375</v>
      </c>
      <c r="N137" s="86">
        <f t="shared" si="86"/>
        <v>337.15</v>
      </c>
      <c r="O137" s="237"/>
      <c r="P137" s="237"/>
      <c r="Q137" s="237"/>
      <c r="R137" s="246"/>
      <c r="S137" s="79">
        <f>ROUND(H137*Q134,0)</f>
        <v>6164</v>
      </c>
      <c r="T137" s="74">
        <f t="shared" si="87"/>
        <v>0.14275120504263997</v>
      </c>
    </row>
    <row r="138" spans="1:22" x14ac:dyDescent="0.25">
      <c r="A138" s="231"/>
      <c r="B138" s="241">
        <f>B134+1</f>
        <v>7</v>
      </c>
      <c r="C138" s="96">
        <v>41</v>
      </c>
      <c r="D138" s="157">
        <v>6097</v>
      </c>
      <c r="E138" s="117">
        <v>52</v>
      </c>
      <c r="F138" s="123">
        <v>0.04</v>
      </c>
      <c r="G138" s="32"/>
      <c r="H138" s="30">
        <v>14</v>
      </c>
      <c r="I138" s="30">
        <v>2</v>
      </c>
      <c r="J138" s="31">
        <f t="shared" si="84"/>
        <v>140</v>
      </c>
      <c r="M138" s="87">
        <f t="shared" si="85"/>
        <v>435.46428571428572</v>
      </c>
      <c r="N138" s="88">
        <f t="shared" si="86"/>
        <v>435.52857142857141</v>
      </c>
      <c r="O138" s="243">
        <f>MAX(M138:M141)</f>
        <v>435.46428571428572</v>
      </c>
      <c r="P138" s="243">
        <f>MIN(N138:N141)</f>
        <v>2.5000000000000001E-2</v>
      </c>
      <c r="Q138" s="243">
        <f>IF((O138+(P138-O138)/2)&lt;O138,O138,O138+(P138-O138)/2)</f>
        <v>435.46428571428572</v>
      </c>
      <c r="R138" s="244">
        <f>ROUND(Q138/Q134,4)</f>
        <v>1.1303000000000001</v>
      </c>
      <c r="S138" s="77">
        <f>ROUND(H138*Q138,0)</f>
        <v>6097</v>
      </c>
      <c r="T138" s="73">
        <f t="shared" si="87"/>
        <v>0</v>
      </c>
    </row>
    <row r="139" spans="1:22" x14ac:dyDescent="0.25">
      <c r="A139" s="231"/>
      <c r="B139" s="234"/>
      <c r="C139" s="96">
        <v>42</v>
      </c>
      <c r="D139" s="157">
        <v>6097</v>
      </c>
      <c r="E139" s="120">
        <v>6</v>
      </c>
      <c r="F139" s="126">
        <v>0</v>
      </c>
      <c r="G139" s="32"/>
      <c r="H139" s="33">
        <v>14</v>
      </c>
      <c r="I139" s="33">
        <v>2</v>
      </c>
      <c r="J139" s="42">
        <f t="shared" si="84"/>
        <v>140</v>
      </c>
      <c r="M139" s="83">
        <f t="shared" si="85"/>
        <v>435.46428571428572</v>
      </c>
      <c r="N139" s="84">
        <f t="shared" si="86"/>
        <v>435.52857142857141</v>
      </c>
      <c r="O139" s="236"/>
      <c r="P139" s="236"/>
      <c r="Q139" s="236"/>
      <c r="R139" s="245"/>
      <c r="S139" s="78">
        <f>ROUND(H139*Q138,0)</f>
        <v>6097</v>
      </c>
      <c r="T139" s="72">
        <f t="shared" si="87"/>
        <v>0</v>
      </c>
    </row>
    <row r="140" spans="1:22" x14ac:dyDescent="0.25">
      <c r="A140" s="231"/>
      <c r="B140" s="234"/>
      <c r="C140" s="96">
        <v>43</v>
      </c>
      <c r="D140" s="33">
        <v>5662</v>
      </c>
      <c r="E140" s="120">
        <v>13</v>
      </c>
      <c r="F140" s="126">
        <v>0</v>
      </c>
      <c r="G140" s="32"/>
      <c r="H140" s="33">
        <v>14</v>
      </c>
      <c r="I140" s="33">
        <v>2</v>
      </c>
      <c r="J140" s="42">
        <f t="shared" si="84"/>
        <v>140</v>
      </c>
      <c r="M140" s="83">
        <f t="shared" si="85"/>
        <v>404.39285714285717</v>
      </c>
      <c r="N140" s="84">
        <f t="shared" si="86"/>
        <v>404.45714285714286</v>
      </c>
      <c r="O140" s="236"/>
      <c r="P140" s="236"/>
      <c r="Q140" s="236"/>
      <c r="R140" s="245"/>
      <c r="S140" s="78">
        <f>ROUND(H140*Q138,0)</f>
        <v>6097</v>
      </c>
      <c r="T140" s="72">
        <f t="shared" si="87"/>
        <v>7.682797598021901E-2</v>
      </c>
      <c r="V140" t="s">
        <v>13</v>
      </c>
    </row>
    <row r="141" spans="1:22" x14ac:dyDescent="0.25">
      <c r="A141" s="231"/>
      <c r="B141" s="242"/>
      <c r="C141" s="97">
        <v>44</v>
      </c>
      <c r="D141" s="36"/>
      <c r="E141" s="118"/>
      <c r="F141" s="124"/>
      <c r="G141" s="34"/>
      <c r="H141" s="45">
        <v>16</v>
      </c>
      <c r="I141" s="45">
        <v>2</v>
      </c>
      <c r="J141" s="43">
        <f t="shared" si="84"/>
        <v>160</v>
      </c>
      <c r="M141" s="85">
        <f t="shared" si="85"/>
        <v>-3.125E-2</v>
      </c>
      <c r="N141" s="86">
        <f t="shared" si="86"/>
        <v>2.5000000000000001E-2</v>
      </c>
      <c r="O141" s="237"/>
      <c r="P141" s="237"/>
      <c r="Q141" s="237"/>
      <c r="R141" s="246"/>
      <c r="S141" s="79">
        <f>ROUND(H141*Q138,0)</f>
        <v>6967</v>
      </c>
      <c r="T141" s="74" t="e">
        <f t="shared" si="87"/>
        <v>#DIV/0!</v>
      </c>
      <c r="V141">
        <v>7318</v>
      </c>
    </row>
    <row r="142" spans="1:22" x14ac:dyDescent="0.25">
      <c r="A142" s="231"/>
      <c r="B142" s="241">
        <f>B138+1</f>
        <v>8</v>
      </c>
      <c r="C142" s="95">
        <v>45</v>
      </c>
      <c r="D142" s="39"/>
      <c r="E142" s="119"/>
      <c r="F142" s="125"/>
      <c r="G142" s="38"/>
      <c r="H142" s="46">
        <v>15</v>
      </c>
      <c r="I142" s="46">
        <v>2</v>
      </c>
      <c r="J142" s="40">
        <f t="shared" si="84"/>
        <v>150</v>
      </c>
      <c r="M142" s="87">
        <f t="shared" si="85"/>
        <v>-3.3333333333333333E-2</v>
      </c>
      <c r="N142" s="88">
        <f t="shared" si="86"/>
        <v>2.6666666666666668E-2</v>
      </c>
      <c r="O142" s="243">
        <f>MAX(M142:M145)</f>
        <v>-3.125E-2</v>
      </c>
      <c r="P142" s="243">
        <f>MIN(N142:N145)</f>
        <v>2.5000000000000001E-2</v>
      </c>
      <c r="Q142" s="243">
        <f>IF((O142+(P142-O142)/2)&lt;O142,O142,O142+(P142-O142)/2)</f>
        <v>-3.1249999999999993E-3</v>
      </c>
      <c r="R142" s="244">
        <f>ROUND(Q142/Q138,4)</f>
        <v>0</v>
      </c>
      <c r="S142" s="77">
        <f>ROUND(H142*Q142,0)</f>
        <v>0</v>
      </c>
      <c r="T142" s="73" t="e">
        <f t="shared" si="87"/>
        <v>#DIV/0!</v>
      </c>
    </row>
    <row r="143" spans="1:22" x14ac:dyDescent="0.25">
      <c r="A143" s="231"/>
      <c r="B143" s="234"/>
      <c r="C143" s="96">
        <v>46</v>
      </c>
      <c r="D143" s="33"/>
      <c r="E143" s="120"/>
      <c r="F143" s="126"/>
      <c r="G143" s="32"/>
      <c r="H143" s="33">
        <v>15</v>
      </c>
      <c r="I143" s="33">
        <v>2</v>
      </c>
      <c r="J143" s="31">
        <f t="shared" si="84"/>
        <v>150</v>
      </c>
      <c r="M143" s="83">
        <f t="shared" si="85"/>
        <v>-3.3333333333333333E-2</v>
      </c>
      <c r="N143" s="84">
        <f t="shared" si="86"/>
        <v>2.6666666666666668E-2</v>
      </c>
      <c r="O143" s="236"/>
      <c r="P143" s="236"/>
      <c r="Q143" s="236"/>
      <c r="R143" s="245"/>
      <c r="S143" s="78">
        <f>ROUND(H143*Q142,0)</f>
        <v>0</v>
      </c>
      <c r="T143" s="72" t="e">
        <f t="shared" si="87"/>
        <v>#DIV/0!</v>
      </c>
    </row>
    <row r="144" spans="1:22" x14ac:dyDescent="0.25">
      <c r="A144" s="231"/>
      <c r="B144" s="234"/>
      <c r="C144" s="96">
        <v>47</v>
      </c>
      <c r="D144" s="33"/>
      <c r="E144" s="120"/>
      <c r="F144" s="126"/>
      <c r="G144" s="41"/>
      <c r="H144" s="33">
        <v>15</v>
      </c>
      <c r="I144" s="33">
        <v>2</v>
      </c>
      <c r="J144" s="42">
        <f t="shared" si="84"/>
        <v>150</v>
      </c>
      <c r="M144" s="83">
        <f t="shared" si="85"/>
        <v>-3.3333333333333333E-2</v>
      </c>
      <c r="N144" s="84">
        <f t="shared" si="86"/>
        <v>2.6666666666666668E-2</v>
      </c>
      <c r="O144" s="236"/>
      <c r="P144" s="236"/>
      <c r="Q144" s="236"/>
      <c r="R144" s="245"/>
      <c r="S144" s="78">
        <f>ROUND(H144*Q142,0)</f>
        <v>0</v>
      </c>
      <c r="T144" s="72" t="e">
        <f t="shared" si="87"/>
        <v>#DIV/0!</v>
      </c>
    </row>
    <row r="145" spans="1:20" x14ac:dyDescent="0.25">
      <c r="A145" s="232"/>
      <c r="B145" s="242"/>
      <c r="C145" s="97">
        <v>48</v>
      </c>
      <c r="D145" s="160"/>
      <c r="E145" s="121"/>
      <c r="F145" s="127"/>
      <c r="G145" s="44"/>
      <c r="H145" s="45">
        <v>16</v>
      </c>
      <c r="I145" s="45">
        <v>2</v>
      </c>
      <c r="J145" s="43">
        <f t="shared" si="84"/>
        <v>160</v>
      </c>
      <c r="M145" s="85">
        <f t="shared" si="85"/>
        <v>-3.125E-2</v>
      </c>
      <c r="N145" s="86">
        <f t="shared" si="86"/>
        <v>2.5000000000000001E-2</v>
      </c>
      <c r="O145" s="237"/>
      <c r="P145" s="237"/>
      <c r="Q145" s="237"/>
      <c r="R145" s="246"/>
      <c r="S145" s="79">
        <f>ROUND(H145*Q142,0)</f>
        <v>0</v>
      </c>
      <c r="T145" s="74" t="e">
        <f t="shared" si="87"/>
        <v>#DIV/0!</v>
      </c>
    </row>
    <row r="146" spans="1:20" x14ac:dyDescent="0.25">
      <c r="A146" s="247">
        <f>A130+1</f>
        <v>4</v>
      </c>
      <c r="B146" s="250">
        <f>B142+1</f>
        <v>9</v>
      </c>
      <c r="C146" s="46">
        <v>49</v>
      </c>
      <c r="D146" s="159"/>
      <c r="E146" s="119"/>
      <c r="F146" s="125"/>
      <c r="G146" s="38"/>
      <c r="H146" s="46">
        <v>16</v>
      </c>
      <c r="I146" s="46">
        <v>2</v>
      </c>
      <c r="J146" s="47">
        <f t="shared" si="84"/>
        <v>160</v>
      </c>
      <c r="M146" s="87">
        <f t="shared" si="85"/>
        <v>-3.125E-2</v>
      </c>
      <c r="N146" s="88">
        <f t="shared" si="86"/>
        <v>2.5000000000000001E-2</v>
      </c>
      <c r="O146" s="243">
        <f>MAX(M146:M149)</f>
        <v>-3.125E-2</v>
      </c>
      <c r="P146" s="243">
        <f>MIN(N146:N149)</f>
        <v>2.5000000000000001E-2</v>
      </c>
      <c r="Q146" s="243">
        <f>IF((O146+(P146-O146)/2)&lt;O146,O146,O146+(P146-O146)/2)</f>
        <v>-3.1249999999999993E-3</v>
      </c>
      <c r="R146" s="244">
        <f>ROUND(Q146/Q142,4)</f>
        <v>1</v>
      </c>
      <c r="S146" s="77">
        <f>ROUND(H146*Q146,0)</f>
        <v>0</v>
      </c>
      <c r="T146" s="73" t="e">
        <f t="shared" si="87"/>
        <v>#DIV/0!</v>
      </c>
    </row>
    <row r="147" spans="1:20" x14ac:dyDescent="0.25">
      <c r="A147" s="248"/>
      <c r="B147" s="251"/>
      <c r="C147" s="33">
        <v>50</v>
      </c>
      <c r="D147" s="157"/>
      <c r="E147" s="120"/>
      <c r="F147" s="126"/>
      <c r="G147" s="32"/>
      <c r="H147" s="33">
        <v>16</v>
      </c>
      <c r="I147" s="33">
        <v>2</v>
      </c>
      <c r="J147" s="42">
        <f t="shared" si="84"/>
        <v>160</v>
      </c>
      <c r="M147" s="83">
        <f t="shared" si="85"/>
        <v>-3.125E-2</v>
      </c>
      <c r="N147" s="84">
        <f t="shared" si="86"/>
        <v>2.5000000000000001E-2</v>
      </c>
      <c r="O147" s="236"/>
      <c r="P147" s="236"/>
      <c r="Q147" s="236"/>
      <c r="R147" s="245"/>
      <c r="S147" s="78">
        <f>ROUND(H147*Q146,0)</f>
        <v>0</v>
      </c>
      <c r="T147" s="72" t="e">
        <f t="shared" si="87"/>
        <v>#DIV/0!</v>
      </c>
    </row>
    <row r="148" spans="1:20" x14ac:dyDescent="0.25">
      <c r="A148" s="248"/>
      <c r="B148" s="251"/>
      <c r="C148" s="33">
        <v>51</v>
      </c>
      <c r="D148" s="33"/>
      <c r="E148" s="120"/>
      <c r="F148" s="126"/>
      <c r="G148" s="32"/>
      <c r="H148" s="33">
        <v>16</v>
      </c>
      <c r="I148" s="33">
        <v>2</v>
      </c>
      <c r="J148" s="31">
        <f t="shared" si="84"/>
        <v>160</v>
      </c>
      <c r="M148" s="83">
        <f t="shared" si="85"/>
        <v>-3.125E-2</v>
      </c>
      <c r="N148" s="84">
        <f t="shared" si="86"/>
        <v>2.5000000000000001E-2</v>
      </c>
      <c r="O148" s="236"/>
      <c r="P148" s="236"/>
      <c r="Q148" s="236"/>
      <c r="R148" s="245"/>
      <c r="S148" s="78">
        <f>ROUND(H148*Q146,0)</f>
        <v>0</v>
      </c>
      <c r="T148" s="72" t="e">
        <f t="shared" si="87"/>
        <v>#DIV/0!</v>
      </c>
    </row>
    <row r="149" spans="1:20" x14ac:dyDescent="0.25">
      <c r="A149" s="248"/>
      <c r="B149" s="251"/>
      <c r="C149" s="45">
        <v>52</v>
      </c>
      <c r="D149" s="36"/>
      <c r="E149" s="118"/>
      <c r="F149" s="124"/>
      <c r="G149" s="34"/>
      <c r="H149" s="45">
        <v>16</v>
      </c>
      <c r="I149" s="45">
        <v>2</v>
      </c>
      <c r="J149" s="37">
        <f t="shared" si="84"/>
        <v>160</v>
      </c>
      <c r="M149" s="85">
        <f t="shared" si="85"/>
        <v>-3.125E-2</v>
      </c>
      <c r="N149" s="86">
        <f t="shared" si="86"/>
        <v>2.5000000000000001E-2</v>
      </c>
      <c r="O149" s="237"/>
      <c r="P149" s="237"/>
      <c r="Q149" s="237"/>
      <c r="R149" s="246"/>
      <c r="S149" s="79">
        <f>ROUND(H149*Q146,0)</f>
        <v>0</v>
      </c>
      <c r="T149" s="74" t="e">
        <f t="shared" si="87"/>
        <v>#DIV/0!</v>
      </c>
    </row>
    <row r="150" spans="1:20" x14ac:dyDescent="0.25">
      <c r="A150" s="248"/>
      <c r="B150" s="250">
        <f>B146+1</f>
        <v>10</v>
      </c>
      <c r="C150" s="39">
        <v>53</v>
      </c>
      <c r="D150" s="159"/>
      <c r="E150" s="119"/>
      <c r="F150" s="125"/>
      <c r="G150" s="115"/>
      <c r="H150" s="39">
        <v>16</v>
      </c>
      <c r="I150" s="39">
        <v>2</v>
      </c>
      <c r="J150" s="40">
        <f t="shared" si="84"/>
        <v>160</v>
      </c>
      <c r="M150" s="87">
        <f t="shared" si="85"/>
        <v>-3.125E-2</v>
      </c>
      <c r="N150" s="88">
        <f t="shared" si="86"/>
        <v>2.5000000000000001E-2</v>
      </c>
      <c r="O150" s="243">
        <f>MAX(M150:M153)</f>
        <v>-3.125E-2</v>
      </c>
      <c r="P150" s="243">
        <f>MIN(N150:N153)</f>
        <v>2.5000000000000001E-2</v>
      </c>
      <c r="Q150" s="243">
        <f>IF((O150+(P150-O150)/2)&lt;O150,O150,O150+(P150-O150)/2)</f>
        <v>-3.1249999999999993E-3</v>
      </c>
      <c r="R150" s="244">
        <f>ROUND(Q150/Q146,4)</f>
        <v>1</v>
      </c>
      <c r="S150" s="77">
        <f>ROUND(H150*Q150,0)</f>
        <v>0</v>
      </c>
      <c r="T150" s="73" t="e">
        <f t="shared" si="87"/>
        <v>#DIV/0!</v>
      </c>
    </row>
    <row r="151" spans="1:20" x14ac:dyDescent="0.25">
      <c r="A151" s="248"/>
      <c r="B151" s="251"/>
      <c r="C151" s="33">
        <v>54</v>
      </c>
      <c r="D151" s="157"/>
      <c r="E151" s="120"/>
      <c r="F151" s="126"/>
      <c r="G151" s="41"/>
      <c r="H151" s="30">
        <v>16</v>
      </c>
      <c r="I151" s="30">
        <v>2</v>
      </c>
      <c r="J151" s="31">
        <f t="shared" si="84"/>
        <v>160</v>
      </c>
      <c r="M151" s="83">
        <f t="shared" si="85"/>
        <v>-3.125E-2</v>
      </c>
      <c r="N151" s="84">
        <f t="shared" si="86"/>
        <v>2.5000000000000001E-2</v>
      </c>
      <c r="O151" s="236"/>
      <c r="P151" s="236"/>
      <c r="Q151" s="236"/>
      <c r="R151" s="245"/>
      <c r="S151" s="78">
        <f>ROUND(H151*Q150,0)</f>
        <v>0</v>
      </c>
      <c r="T151" s="72" t="e">
        <f t="shared" si="87"/>
        <v>#DIV/0!</v>
      </c>
    </row>
    <row r="152" spans="1:20" x14ac:dyDescent="0.25">
      <c r="A152" s="248"/>
      <c r="B152" s="251"/>
      <c r="C152" s="33">
        <v>55</v>
      </c>
      <c r="D152" s="33"/>
      <c r="E152" s="120"/>
      <c r="F152" s="126"/>
      <c r="G152" s="41"/>
      <c r="H152" s="49">
        <v>16</v>
      </c>
      <c r="I152" s="49">
        <v>2</v>
      </c>
      <c r="J152" s="31">
        <f t="shared" si="84"/>
        <v>160</v>
      </c>
      <c r="M152" s="83">
        <f t="shared" si="85"/>
        <v>-3.125E-2</v>
      </c>
      <c r="N152" s="84">
        <f t="shared" si="86"/>
        <v>2.5000000000000001E-2</v>
      </c>
      <c r="O152" s="236"/>
      <c r="P152" s="236"/>
      <c r="Q152" s="236"/>
      <c r="R152" s="245"/>
      <c r="S152" s="78">
        <f>ROUND(H152*Q150,0)</f>
        <v>0</v>
      </c>
      <c r="T152" s="72" t="e">
        <f t="shared" si="87"/>
        <v>#DIV/0!</v>
      </c>
    </row>
    <row r="153" spans="1:20" x14ac:dyDescent="0.25">
      <c r="A153" s="248"/>
      <c r="B153" s="252"/>
      <c r="C153" s="36">
        <v>56</v>
      </c>
      <c r="D153" s="36"/>
      <c r="E153" s="118"/>
      <c r="F153" s="124"/>
      <c r="G153" s="44"/>
      <c r="H153" s="36">
        <v>16</v>
      </c>
      <c r="I153" s="36">
        <v>2</v>
      </c>
      <c r="J153" s="37">
        <f t="shared" si="84"/>
        <v>160</v>
      </c>
      <c r="M153" s="85">
        <f t="shared" si="85"/>
        <v>-3.125E-2</v>
      </c>
      <c r="N153" s="86">
        <f t="shared" si="86"/>
        <v>2.5000000000000001E-2</v>
      </c>
      <c r="O153" s="237"/>
      <c r="P153" s="237"/>
      <c r="Q153" s="237"/>
      <c r="R153" s="246"/>
      <c r="S153" s="79">
        <f>ROUND(H153*Q150,0)</f>
        <v>0</v>
      </c>
      <c r="T153" s="74" t="e">
        <f t="shared" si="87"/>
        <v>#DIV/0!</v>
      </c>
    </row>
    <row r="154" spans="1:20" x14ac:dyDescent="0.25">
      <c r="A154" s="248"/>
      <c r="B154" s="250">
        <f>B150+1</f>
        <v>11</v>
      </c>
      <c r="C154" s="39">
        <v>57</v>
      </c>
      <c r="D154" s="39"/>
      <c r="E154" s="119"/>
      <c r="F154" s="125"/>
      <c r="G154" s="115"/>
      <c r="H154" s="39">
        <v>16</v>
      </c>
      <c r="I154" s="39">
        <v>2</v>
      </c>
      <c r="J154" s="40">
        <f t="shared" si="84"/>
        <v>160</v>
      </c>
      <c r="M154" s="87">
        <f t="shared" si="85"/>
        <v>-3.125E-2</v>
      </c>
      <c r="N154" s="88">
        <f t="shared" si="86"/>
        <v>2.5000000000000001E-2</v>
      </c>
      <c r="O154" s="243">
        <f>MAX(M154:M157)</f>
        <v>-3.125E-2</v>
      </c>
      <c r="P154" s="243">
        <f>MIN(N154:N157)</f>
        <v>2.5000000000000001E-2</v>
      </c>
      <c r="Q154" s="243">
        <f>IF((O154+(P154-O154)/2)&lt;O154,O154,O154+(P154-O154)/2)</f>
        <v>-3.1249999999999993E-3</v>
      </c>
      <c r="R154" s="244">
        <f>ROUND(Q154/Q150,4)</f>
        <v>1</v>
      </c>
      <c r="S154" s="77">
        <f>ROUND(H154*Q154,0)</f>
        <v>0</v>
      </c>
      <c r="T154" s="73" t="e">
        <f t="shared" si="87"/>
        <v>#DIV/0!</v>
      </c>
    </row>
    <row r="155" spans="1:20" x14ac:dyDescent="0.25">
      <c r="A155" s="248"/>
      <c r="B155" s="251"/>
      <c r="C155" s="33">
        <v>58</v>
      </c>
      <c r="D155" s="33"/>
      <c r="E155" s="120"/>
      <c r="F155" s="126"/>
      <c r="G155" s="41"/>
      <c r="H155" s="33">
        <v>16</v>
      </c>
      <c r="I155" s="33">
        <v>2</v>
      </c>
      <c r="J155" s="31">
        <f t="shared" si="84"/>
        <v>160</v>
      </c>
      <c r="M155" s="83">
        <f t="shared" si="85"/>
        <v>-3.125E-2</v>
      </c>
      <c r="N155" s="84">
        <f t="shared" si="86"/>
        <v>2.5000000000000001E-2</v>
      </c>
      <c r="O155" s="236"/>
      <c r="P155" s="236"/>
      <c r="Q155" s="236"/>
      <c r="R155" s="245"/>
      <c r="S155" s="78">
        <f>ROUND(H155*Q154,0)</f>
        <v>0</v>
      </c>
      <c r="T155" s="72" t="e">
        <f t="shared" si="87"/>
        <v>#DIV/0!</v>
      </c>
    </row>
    <row r="156" spans="1:20" x14ac:dyDescent="0.25">
      <c r="A156" s="248"/>
      <c r="B156" s="251"/>
      <c r="C156" s="33">
        <v>59</v>
      </c>
      <c r="D156" s="33"/>
      <c r="E156" s="120"/>
      <c r="F156" s="126"/>
      <c r="G156" s="41"/>
      <c r="H156" s="33">
        <v>16</v>
      </c>
      <c r="I156" s="33">
        <v>2</v>
      </c>
      <c r="J156" s="42">
        <f t="shared" si="84"/>
        <v>160</v>
      </c>
      <c r="M156" s="83">
        <f t="shared" si="85"/>
        <v>-3.125E-2</v>
      </c>
      <c r="N156" s="84">
        <f t="shared" si="86"/>
        <v>2.5000000000000001E-2</v>
      </c>
      <c r="O156" s="236"/>
      <c r="P156" s="236"/>
      <c r="Q156" s="236"/>
      <c r="R156" s="245"/>
      <c r="S156" s="78">
        <f>ROUND(H156*Q154,0)</f>
        <v>0</v>
      </c>
      <c r="T156" s="72" t="e">
        <f t="shared" si="87"/>
        <v>#DIV/0!</v>
      </c>
    </row>
    <row r="157" spans="1:20" x14ac:dyDescent="0.25">
      <c r="A157" s="248"/>
      <c r="B157" s="252"/>
      <c r="C157" s="36">
        <v>60</v>
      </c>
      <c r="D157" s="160"/>
      <c r="E157" s="118"/>
      <c r="F157" s="124"/>
      <c r="G157" s="34"/>
      <c r="H157" s="36">
        <v>16</v>
      </c>
      <c r="I157" s="36">
        <v>2</v>
      </c>
      <c r="J157" s="37">
        <f t="shared" si="84"/>
        <v>160</v>
      </c>
      <c r="M157" s="85">
        <f t="shared" si="85"/>
        <v>-3.125E-2</v>
      </c>
      <c r="N157" s="86">
        <f t="shared" si="86"/>
        <v>2.5000000000000001E-2</v>
      </c>
      <c r="O157" s="237"/>
      <c r="P157" s="237"/>
      <c r="Q157" s="237"/>
      <c r="R157" s="246"/>
      <c r="S157" s="79">
        <f>ROUND(H157*Q154,0)</f>
        <v>0</v>
      </c>
      <c r="T157" s="74" t="e">
        <f t="shared" si="87"/>
        <v>#DIV/0!</v>
      </c>
    </row>
    <row r="158" spans="1:20" x14ac:dyDescent="0.25">
      <c r="A158" s="248"/>
      <c r="B158" s="250">
        <f>B154+1</f>
        <v>12</v>
      </c>
      <c r="C158" s="39">
        <v>61</v>
      </c>
      <c r="D158" s="159"/>
      <c r="E158" s="119"/>
      <c r="F158" s="125"/>
      <c r="G158" s="38"/>
      <c r="H158" s="39">
        <v>16</v>
      </c>
      <c r="I158" s="39">
        <v>2</v>
      </c>
      <c r="J158" s="40">
        <f t="shared" si="84"/>
        <v>160</v>
      </c>
      <c r="M158" s="87">
        <f t="shared" si="85"/>
        <v>-3.125E-2</v>
      </c>
      <c r="N158" s="88">
        <f t="shared" si="86"/>
        <v>2.5000000000000001E-2</v>
      </c>
      <c r="O158" s="243">
        <f>MAX(M158:M161)</f>
        <v>-3.125E-2</v>
      </c>
      <c r="P158" s="243">
        <f>MIN(N158:N161)</f>
        <v>2.5000000000000001E-2</v>
      </c>
      <c r="Q158" s="243">
        <f>IF((O158+(P158-O158)/2)&lt;O158,O158,O158+(P158-O158)/2)</f>
        <v>-3.1249999999999993E-3</v>
      </c>
      <c r="R158" s="244">
        <f>ROUND(Q158/Q154,4)</f>
        <v>1</v>
      </c>
      <c r="S158" s="77">
        <f>ROUND(H158*Q158,0)</f>
        <v>0</v>
      </c>
      <c r="T158" s="73" t="e">
        <f t="shared" si="87"/>
        <v>#DIV/0!</v>
      </c>
    </row>
    <row r="159" spans="1:20" x14ac:dyDescent="0.25">
      <c r="A159" s="248"/>
      <c r="B159" s="251"/>
      <c r="C159" s="33">
        <v>62</v>
      </c>
      <c r="D159" s="33"/>
      <c r="E159" s="120"/>
      <c r="F159" s="126"/>
      <c r="G159" s="32"/>
      <c r="H159" s="33">
        <v>16</v>
      </c>
      <c r="I159" s="33">
        <v>2</v>
      </c>
      <c r="J159" s="31">
        <f t="shared" si="84"/>
        <v>160</v>
      </c>
      <c r="M159" s="83">
        <f t="shared" si="85"/>
        <v>-3.125E-2</v>
      </c>
      <c r="N159" s="84">
        <f t="shared" si="86"/>
        <v>2.5000000000000001E-2</v>
      </c>
      <c r="O159" s="236"/>
      <c r="P159" s="236"/>
      <c r="Q159" s="236"/>
      <c r="R159" s="245"/>
      <c r="S159" s="78">
        <f>ROUND(H159*Q158,0)</f>
        <v>0</v>
      </c>
      <c r="T159" s="72" t="e">
        <f t="shared" si="87"/>
        <v>#DIV/0!</v>
      </c>
    </row>
    <row r="160" spans="1:20" x14ac:dyDescent="0.25">
      <c r="A160" s="248"/>
      <c r="B160" s="251"/>
      <c r="C160" s="33">
        <v>63</v>
      </c>
      <c r="D160" s="157"/>
      <c r="E160" s="120"/>
      <c r="F160" s="126"/>
      <c r="G160" s="32"/>
      <c r="H160" s="33">
        <v>16</v>
      </c>
      <c r="I160" s="33">
        <v>2</v>
      </c>
      <c r="J160" s="31">
        <f t="shared" si="84"/>
        <v>160</v>
      </c>
      <c r="M160" s="83">
        <f t="shared" si="85"/>
        <v>-3.125E-2</v>
      </c>
      <c r="N160" s="84">
        <f t="shared" si="86"/>
        <v>2.5000000000000001E-2</v>
      </c>
      <c r="O160" s="236"/>
      <c r="P160" s="236"/>
      <c r="Q160" s="236"/>
      <c r="R160" s="245"/>
      <c r="S160" s="78">
        <f>ROUND(H160*Q158,0)</f>
        <v>0</v>
      </c>
      <c r="T160" s="72" t="e">
        <f t="shared" si="87"/>
        <v>#DIV/0!</v>
      </c>
    </row>
    <row r="161" spans="1:20" ht="15.75" thickBot="1" x14ac:dyDescent="0.3">
      <c r="A161" s="257"/>
      <c r="B161" s="258"/>
      <c r="C161" s="53">
        <v>64</v>
      </c>
      <c r="D161" s="53"/>
      <c r="E161" s="122"/>
      <c r="F161" s="128"/>
      <c r="G161" s="52"/>
      <c r="H161" s="53">
        <v>16</v>
      </c>
      <c r="I161" s="53">
        <v>2</v>
      </c>
      <c r="J161" s="56">
        <f t="shared" si="84"/>
        <v>160</v>
      </c>
      <c r="M161" s="89">
        <f t="shared" si="85"/>
        <v>-3.125E-2</v>
      </c>
      <c r="N161" s="90">
        <f t="shared" si="86"/>
        <v>2.5000000000000001E-2</v>
      </c>
      <c r="O161" s="259"/>
      <c r="P161" s="259"/>
      <c r="Q161" s="259"/>
      <c r="R161" s="261"/>
      <c r="S161" s="80">
        <f>ROUND(H161*Q158,0)</f>
        <v>0</v>
      </c>
      <c r="T161" s="75" t="e">
        <f t="shared" si="87"/>
        <v>#DIV/0!</v>
      </c>
    </row>
  </sheetData>
  <mergeCells count="151">
    <mergeCell ref="R154:R157"/>
    <mergeCell ref="B158:B161"/>
    <mergeCell ref="O158:O161"/>
    <mergeCell ref="P158:P161"/>
    <mergeCell ref="Q158:Q161"/>
    <mergeCell ref="R158:R161"/>
    <mergeCell ref="R146:R149"/>
    <mergeCell ref="B150:B153"/>
    <mergeCell ref="O150:O153"/>
    <mergeCell ref="P150:P153"/>
    <mergeCell ref="Q150:Q153"/>
    <mergeCell ref="R150:R153"/>
    <mergeCell ref="A146:A161"/>
    <mergeCell ref="B146:B149"/>
    <mergeCell ref="O146:O149"/>
    <mergeCell ref="P146:P149"/>
    <mergeCell ref="Q146:Q149"/>
    <mergeCell ref="B154:B157"/>
    <mergeCell ref="O154:O157"/>
    <mergeCell ref="P154:P157"/>
    <mergeCell ref="Q154:Q157"/>
    <mergeCell ref="R138:R141"/>
    <mergeCell ref="B142:B145"/>
    <mergeCell ref="O142:O145"/>
    <mergeCell ref="P142:P145"/>
    <mergeCell ref="Q142:Q145"/>
    <mergeCell ref="R142:R145"/>
    <mergeCell ref="R130:R133"/>
    <mergeCell ref="B134:B137"/>
    <mergeCell ref="O134:O137"/>
    <mergeCell ref="P134:P137"/>
    <mergeCell ref="Q134:Q137"/>
    <mergeCell ref="R134:R137"/>
    <mergeCell ref="A130:A145"/>
    <mergeCell ref="B130:B133"/>
    <mergeCell ref="O130:O133"/>
    <mergeCell ref="P130:P133"/>
    <mergeCell ref="Q130:Q133"/>
    <mergeCell ref="B138:B141"/>
    <mergeCell ref="O138:O141"/>
    <mergeCell ref="P138:P141"/>
    <mergeCell ref="Q138:Q141"/>
    <mergeCell ref="R122:R125"/>
    <mergeCell ref="B126:B129"/>
    <mergeCell ref="O126:O129"/>
    <mergeCell ref="P126:P129"/>
    <mergeCell ref="Q126:Q129"/>
    <mergeCell ref="R126:R129"/>
    <mergeCell ref="R114:R117"/>
    <mergeCell ref="B118:B121"/>
    <mergeCell ref="O118:O121"/>
    <mergeCell ref="P118:P121"/>
    <mergeCell ref="Q118:Q121"/>
    <mergeCell ref="R118:R121"/>
    <mergeCell ref="A114:A129"/>
    <mergeCell ref="B114:B117"/>
    <mergeCell ref="O114:O117"/>
    <mergeCell ref="P114:P117"/>
    <mergeCell ref="Q114:Q117"/>
    <mergeCell ref="B122:B125"/>
    <mergeCell ref="O122:O125"/>
    <mergeCell ref="P122:P125"/>
    <mergeCell ref="Q122:Q125"/>
    <mergeCell ref="R72:R77"/>
    <mergeCell ref="B86:B91"/>
    <mergeCell ref="O86:O91"/>
    <mergeCell ref="P86:P91"/>
    <mergeCell ref="Q86:Q91"/>
    <mergeCell ref="R86:R91"/>
    <mergeCell ref="B78:B85"/>
    <mergeCell ref="O78:O85"/>
    <mergeCell ref="P78:P85"/>
    <mergeCell ref="Q78:Q85"/>
    <mergeCell ref="R78:R85"/>
    <mergeCell ref="R52:R57"/>
    <mergeCell ref="A66:A91"/>
    <mergeCell ref="B66:B71"/>
    <mergeCell ref="O66:O71"/>
    <mergeCell ref="P66:P71"/>
    <mergeCell ref="Q66:Q71"/>
    <mergeCell ref="B58:B65"/>
    <mergeCell ref="O58:O65"/>
    <mergeCell ref="P58:P65"/>
    <mergeCell ref="Q58:Q65"/>
    <mergeCell ref="R58:R65"/>
    <mergeCell ref="R66:R71"/>
    <mergeCell ref="B72:B77"/>
    <mergeCell ref="O72:O77"/>
    <mergeCell ref="P72:P77"/>
    <mergeCell ref="Q72:Q77"/>
    <mergeCell ref="A41:A65"/>
    <mergeCell ref="B41:B45"/>
    <mergeCell ref="O41:O45"/>
    <mergeCell ref="P41:P45"/>
    <mergeCell ref="Q41:Q45"/>
    <mergeCell ref="B52:B57"/>
    <mergeCell ref="O52:O57"/>
    <mergeCell ref="P52:P57"/>
    <mergeCell ref="R19:R22"/>
    <mergeCell ref="B23:B27"/>
    <mergeCell ref="O23:O27"/>
    <mergeCell ref="K29:K31"/>
    <mergeCell ref="Q52:Q57"/>
    <mergeCell ref="R41:R45"/>
    <mergeCell ref="B46:B51"/>
    <mergeCell ref="O46:O51"/>
    <mergeCell ref="P46:P51"/>
    <mergeCell ref="Q46:Q51"/>
    <mergeCell ref="R46:R51"/>
    <mergeCell ref="P23:P27"/>
    <mergeCell ref="Q23:Q27"/>
    <mergeCell ref="R23:R27"/>
    <mergeCell ref="B35:B40"/>
    <mergeCell ref="O35:O40"/>
    <mergeCell ref="P35:P40"/>
    <mergeCell ref="Q35:Q40"/>
    <mergeCell ref="R35:R40"/>
    <mergeCell ref="B28:B34"/>
    <mergeCell ref="O28:O34"/>
    <mergeCell ref="P28:P34"/>
    <mergeCell ref="Q28:Q34"/>
    <mergeCell ref="R28:R34"/>
    <mergeCell ref="A19:A40"/>
    <mergeCell ref="B19:B22"/>
    <mergeCell ref="O19:O22"/>
    <mergeCell ref="P19:P22"/>
    <mergeCell ref="Q19:Q22"/>
    <mergeCell ref="B15:B18"/>
    <mergeCell ref="O15:O18"/>
    <mergeCell ref="P15:P18"/>
    <mergeCell ref="Q15:Q18"/>
    <mergeCell ref="M1:R1"/>
    <mergeCell ref="S1:T1"/>
    <mergeCell ref="A3:A18"/>
    <mergeCell ref="B3:B6"/>
    <mergeCell ref="O3:O6"/>
    <mergeCell ref="P3:P6"/>
    <mergeCell ref="Q3:Q6"/>
    <mergeCell ref="R3:R6"/>
    <mergeCell ref="B7:B10"/>
    <mergeCell ref="O7:O10"/>
    <mergeCell ref="P7:P10"/>
    <mergeCell ref="Q7:Q10"/>
    <mergeCell ref="R7:R10"/>
    <mergeCell ref="B11:B14"/>
    <mergeCell ref="O11:O14"/>
    <mergeCell ref="G1:L1"/>
    <mergeCell ref="P11:P14"/>
    <mergeCell ref="Q11:Q14"/>
    <mergeCell ref="R11:R14"/>
    <mergeCell ref="R15:R18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IA Fight</vt:lpstr>
      <vt:lpstr>PE Fight</vt:lpstr>
      <vt:lpstr>PE Fight Plots and Analysis</vt:lpstr>
      <vt:lpstr>ME Fight</vt:lpstr>
      <vt:lpstr>PME Fight</vt:lpstr>
      <vt:lpstr>CE Fight</vt:lpstr>
    </vt:vector>
  </TitlesOfParts>
  <Company>Sargent &amp; Lundy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Khand</dc:creator>
  <cp:lastModifiedBy>Keith Hand Final</cp:lastModifiedBy>
  <cp:lastPrinted>2019-09-25T20:55:33Z</cp:lastPrinted>
  <dcterms:created xsi:type="dcterms:W3CDTF">2019-06-25T13:26:42Z</dcterms:created>
  <dcterms:modified xsi:type="dcterms:W3CDTF">2020-01-06T19:13:33Z</dcterms:modified>
</cp:coreProperties>
</file>