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0" yWindow="828" windowWidth="20100" windowHeight="6708"/>
  </bookViews>
  <sheets>
    <sheet name="PE Negotiate" sheetId="4" r:id="rId1"/>
    <sheet name="Summary Sheets" sheetId="5" r:id="rId2"/>
  </sheets>
  <definedNames>
    <definedName name="_xlnm._FilterDatabase" localSheetId="0" hidden="1">'PE Negotiate'!$A$3:$AM$80</definedName>
  </definedNames>
  <calcPr calcId="145621"/>
</workbook>
</file>

<file path=xl/calcChain.xml><?xml version="1.0" encoding="utf-8"?>
<calcChain xmlns="http://schemas.openxmlformats.org/spreadsheetml/2006/main">
  <c r="AJ80" i="4" l="1"/>
  <c r="AJ79" i="4"/>
  <c r="AJ78" i="4"/>
  <c r="AJ77" i="4"/>
  <c r="AJ76" i="4"/>
  <c r="AJ75" i="4"/>
  <c r="AJ74" i="4"/>
  <c r="AJ73" i="4"/>
  <c r="AJ72" i="4"/>
  <c r="AJ71" i="4"/>
  <c r="AJ70" i="4"/>
  <c r="AJ69" i="4"/>
  <c r="AJ68" i="4"/>
  <c r="AJ67" i="4"/>
  <c r="AJ66" i="4"/>
  <c r="AJ65" i="4"/>
  <c r="AJ64" i="4"/>
  <c r="AJ63" i="4"/>
  <c r="AJ62" i="4"/>
  <c r="AJ61" i="4"/>
  <c r="AJ60" i="4"/>
  <c r="AJ59" i="4"/>
  <c r="AJ58" i="4"/>
  <c r="AJ57" i="4"/>
  <c r="AJ56" i="4"/>
  <c r="AJ55" i="4"/>
  <c r="AJ54" i="4"/>
  <c r="AJ53" i="4"/>
  <c r="AJ52" i="4"/>
  <c r="AJ51" i="4"/>
  <c r="AJ50" i="4"/>
  <c r="AJ49" i="4"/>
  <c r="AJ48" i="4"/>
  <c r="AJ47" i="4"/>
  <c r="AJ46" i="4"/>
  <c r="AJ45" i="4"/>
  <c r="AJ44" i="4"/>
  <c r="AJ43" i="4"/>
  <c r="AJ42" i="4"/>
  <c r="AJ41" i="4"/>
  <c r="AJ40" i="4"/>
  <c r="AJ39" i="4"/>
  <c r="AJ38" i="4"/>
  <c r="AJ37" i="4"/>
  <c r="AJ36" i="4"/>
  <c r="AJ35" i="4"/>
  <c r="AJ34" i="4"/>
  <c r="AJ33" i="4"/>
  <c r="AJ32" i="4"/>
  <c r="AJ31" i="4"/>
  <c r="AJ30" i="4"/>
  <c r="AJ29" i="4"/>
  <c r="AJ28" i="4"/>
  <c r="AJ27" i="4"/>
  <c r="AJ26" i="4"/>
  <c r="AJ25" i="4"/>
  <c r="AJ24" i="4"/>
  <c r="AJ23" i="4"/>
  <c r="AJ22" i="4"/>
  <c r="AJ21" i="4"/>
  <c r="AJ20" i="4"/>
  <c r="AJ19" i="4"/>
  <c r="AJ18" i="4"/>
  <c r="AJ17" i="4"/>
  <c r="AJ16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AG80" i="4"/>
  <c r="AG79" i="4"/>
  <c r="AG78" i="4"/>
  <c r="AG77" i="4"/>
  <c r="AG76" i="4"/>
  <c r="AG75" i="4"/>
  <c r="AG74" i="4"/>
  <c r="AG73" i="4"/>
  <c r="AG72" i="4"/>
  <c r="AG71" i="4"/>
  <c r="AG70" i="4"/>
  <c r="AG69" i="4"/>
  <c r="AG68" i="4"/>
  <c r="AG67" i="4"/>
  <c r="AG66" i="4"/>
  <c r="AG65" i="4"/>
  <c r="AG64" i="4"/>
  <c r="AG63" i="4"/>
  <c r="AG62" i="4"/>
  <c r="AG61" i="4"/>
  <c r="AG60" i="4"/>
  <c r="AG59" i="4"/>
  <c r="AG58" i="4"/>
  <c r="AG57" i="4"/>
  <c r="AG56" i="4"/>
  <c r="AG55" i="4"/>
  <c r="AG54" i="4"/>
  <c r="AG53" i="4"/>
  <c r="AG52" i="4"/>
  <c r="AG51" i="4"/>
  <c r="AG50" i="4"/>
  <c r="AG49" i="4"/>
  <c r="AG48" i="4"/>
  <c r="AG47" i="4"/>
  <c r="AG46" i="4"/>
  <c r="AG45" i="4"/>
  <c r="AG44" i="4"/>
  <c r="AG43" i="4"/>
  <c r="AG42" i="4"/>
  <c r="AG41" i="4"/>
  <c r="AG40" i="4"/>
  <c r="AG39" i="4"/>
  <c r="AG38" i="4"/>
  <c r="AG37" i="4"/>
  <c r="AG36" i="4"/>
  <c r="AG35" i="4"/>
  <c r="AG34" i="4"/>
  <c r="AG33" i="4"/>
  <c r="AG32" i="4"/>
  <c r="AG31" i="4"/>
  <c r="AG30" i="4"/>
  <c r="AG29" i="4"/>
  <c r="AG28" i="4"/>
  <c r="AG27" i="4"/>
  <c r="AG26" i="4"/>
  <c r="AG25" i="4"/>
  <c r="AG24" i="4"/>
  <c r="AG23" i="4"/>
  <c r="AG22" i="4"/>
  <c r="AG21" i="4"/>
  <c r="AG19" i="4"/>
  <c r="AG18" i="4"/>
  <c r="AG17" i="4"/>
  <c r="AG16" i="4"/>
  <c r="AG15" i="4"/>
  <c r="AG14" i="4"/>
  <c r="AG13" i="4"/>
  <c r="AG12" i="4"/>
  <c r="AG11" i="4"/>
  <c r="AG10" i="4"/>
  <c r="AG9" i="4"/>
  <c r="AG8" i="4"/>
  <c r="AG7" i="4"/>
  <c r="AG6" i="4"/>
  <c r="AG5" i="4"/>
  <c r="AG4" i="4"/>
  <c r="AG3" i="4"/>
  <c r="AG20" i="4"/>
  <c r="C86" i="4" a="1"/>
  <c r="C86" i="4" s="1"/>
  <c r="C85" i="4" a="1"/>
  <c r="C85" i="4" s="1"/>
  <c r="C84" i="4" a="1"/>
  <c r="C84" i="4" s="1"/>
  <c r="C83" i="4" a="1"/>
  <c r="C83" i="4" s="1"/>
  <c r="B86" i="4" a="1"/>
  <c r="B86" i="4" s="1"/>
  <c r="B85" i="4" a="1"/>
  <c r="B85" i="4" s="1"/>
  <c r="B84" i="4" a="1"/>
  <c r="B84" i="4" s="1"/>
  <c r="B83" i="4" a="1"/>
  <c r="B83" i="4"/>
  <c r="C82" i="4" a="1"/>
  <c r="C82" i="4" s="1"/>
  <c r="B82" i="4" a="1"/>
  <c r="B82" i="4" s="1"/>
  <c r="AM82" i="4" a="1"/>
  <c r="AM82" i="4" s="1"/>
  <c r="AL82" i="4" a="1"/>
  <c r="AL82" i="4" s="1"/>
  <c r="AK82" i="4" a="1"/>
  <c r="AK82" i="4" s="1"/>
  <c r="AI82" i="4" a="1"/>
  <c r="AI82" i="4" s="1"/>
  <c r="AH82" i="4" a="1"/>
  <c r="AH82" i="4" s="1"/>
  <c r="G84" i="4" l="1"/>
  <c r="G86" i="4"/>
  <c r="G85" i="4"/>
  <c r="G83" i="4"/>
  <c r="E83" i="4"/>
  <c r="D83" i="4"/>
  <c r="AH80" i="4"/>
  <c r="AY89" i="4"/>
  <c r="AY90" i="4" s="1"/>
  <c r="D82" i="4" l="1"/>
  <c r="D86" i="4"/>
  <c r="D85" i="4"/>
  <c r="D84" i="4"/>
  <c r="E86" i="4"/>
  <c r="E85" i="4"/>
  <c r="E84" i="4"/>
  <c r="AV80" i="4"/>
  <c r="AU80" i="4"/>
  <c r="AT80" i="4"/>
  <c r="AS80" i="4"/>
  <c r="AV79" i="4"/>
  <c r="AU79" i="4"/>
  <c r="AT79" i="4"/>
  <c r="AS79" i="4"/>
  <c r="AV78" i="4"/>
  <c r="AU78" i="4"/>
  <c r="AT78" i="4"/>
  <c r="AS78" i="4"/>
  <c r="AV77" i="4"/>
  <c r="AU77" i="4"/>
  <c r="AT77" i="4"/>
  <c r="AS77" i="4"/>
  <c r="AV76" i="4"/>
  <c r="AU76" i="4"/>
  <c r="AT76" i="4"/>
  <c r="AS76" i="4"/>
  <c r="AV75" i="4"/>
  <c r="AU75" i="4"/>
  <c r="AT75" i="4"/>
  <c r="AS75" i="4"/>
  <c r="AV74" i="4"/>
  <c r="AU74" i="4"/>
  <c r="AT74" i="4"/>
  <c r="AS74" i="4"/>
  <c r="AV73" i="4"/>
  <c r="AU73" i="4"/>
  <c r="AT73" i="4"/>
  <c r="AS73" i="4"/>
  <c r="AV72" i="4"/>
  <c r="AU72" i="4"/>
  <c r="AT72" i="4"/>
  <c r="AS72" i="4"/>
  <c r="AV71" i="4"/>
  <c r="AU71" i="4"/>
  <c r="AT71" i="4"/>
  <c r="AS71" i="4"/>
  <c r="AV70" i="4"/>
  <c r="AU70" i="4"/>
  <c r="AT70" i="4"/>
  <c r="AS70" i="4"/>
  <c r="AV69" i="4"/>
  <c r="AU69" i="4"/>
  <c r="AT69" i="4"/>
  <c r="AS69" i="4"/>
  <c r="AV68" i="4"/>
  <c r="AU68" i="4"/>
  <c r="AT68" i="4"/>
  <c r="AS68" i="4"/>
  <c r="AV67" i="4"/>
  <c r="AU67" i="4"/>
  <c r="AT67" i="4"/>
  <c r="AS67" i="4"/>
  <c r="AV66" i="4"/>
  <c r="AU66" i="4"/>
  <c r="AT66" i="4"/>
  <c r="AS66" i="4"/>
  <c r="AV65" i="4"/>
  <c r="AU65" i="4"/>
  <c r="AT65" i="4"/>
  <c r="AS65" i="4"/>
  <c r="AV64" i="4"/>
  <c r="AU64" i="4"/>
  <c r="AT64" i="4"/>
  <c r="AS64" i="4"/>
  <c r="AV63" i="4"/>
  <c r="AU63" i="4"/>
  <c r="AT63" i="4"/>
  <c r="AS63" i="4"/>
  <c r="AV62" i="4"/>
  <c r="AU62" i="4"/>
  <c r="AT62" i="4"/>
  <c r="AS62" i="4"/>
  <c r="AV61" i="4"/>
  <c r="AU61" i="4"/>
  <c r="AT61" i="4"/>
  <c r="AS61" i="4"/>
  <c r="AV60" i="4"/>
  <c r="AU60" i="4"/>
  <c r="AT60" i="4"/>
  <c r="AS60" i="4"/>
  <c r="AV59" i="4"/>
  <c r="AU59" i="4"/>
  <c r="AT59" i="4"/>
  <c r="AS59" i="4"/>
  <c r="AV58" i="4"/>
  <c r="AU58" i="4"/>
  <c r="AT58" i="4"/>
  <c r="AS58" i="4"/>
  <c r="AV57" i="4"/>
  <c r="AU57" i="4"/>
  <c r="AT57" i="4"/>
  <c r="AS57" i="4"/>
  <c r="AV56" i="4"/>
  <c r="AU56" i="4"/>
  <c r="AT56" i="4"/>
  <c r="AS56" i="4"/>
  <c r="AV55" i="4"/>
  <c r="AU55" i="4"/>
  <c r="AT55" i="4"/>
  <c r="AS55" i="4"/>
  <c r="AV54" i="4"/>
  <c r="AU54" i="4"/>
  <c r="AT54" i="4"/>
  <c r="AS54" i="4"/>
  <c r="AV53" i="4"/>
  <c r="AU53" i="4"/>
  <c r="AT53" i="4"/>
  <c r="AS53" i="4"/>
  <c r="AV52" i="4"/>
  <c r="AU52" i="4"/>
  <c r="AT52" i="4"/>
  <c r="AS52" i="4"/>
  <c r="AV51" i="4"/>
  <c r="AU51" i="4"/>
  <c r="AT51" i="4"/>
  <c r="AS51" i="4"/>
  <c r="AV50" i="4"/>
  <c r="AU50" i="4"/>
  <c r="AT50" i="4"/>
  <c r="AS50" i="4"/>
  <c r="AV49" i="4"/>
  <c r="AU49" i="4"/>
  <c r="AT49" i="4"/>
  <c r="AS49" i="4"/>
  <c r="AV48" i="4"/>
  <c r="AU48" i="4"/>
  <c r="AT48" i="4"/>
  <c r="AS48" i="4"/>
  <c r="AV47" i="4"/>
  <c r="AU47" i="4"/>
  <c r="AT47" i="4"/>
  <c r="AS47" i="4"/>
  <c r="AV46" i="4"/>
  <c r="AU46" i="4"/>
  <c r="AT46" i="4"/>
  <c r="AS46" i="4"/>
  <c r="AV45" i="4"/>
  <c r="AU45" i="4"/>
  <c r="AT45" i="4"/>
  <c r="AS45" i="4"/>
  <c r="AV44" i="4"/>
  <c r="AU44" i="4"/>
  <c r="AT44" i="4"/>
  <c r="AS44" i="4"/>
  <c r="AV43" i="4"/>
  <c r="AU43" i="4"/>
  <c r="AT43" i="4"/>
  <c r="AS43" i="4"/>
  <c r="AV42" i="4"/>
  <c r="AU42" i="4"/>
  <c r="AT42" i="4"/>
  <c r="AS42" i="4"/>
  <c r="AV41" i="4"/>
  <c r="AU41" i="4"/>
  <c r="AT41" i="4"/>
  <c r="AS41" i="4"/>
  <c r="AV40" i="4"/>
  <c r="AU40" i="4"/>
  <c r="AT40" i="4"/>
  <c r="AS40" i="4"/>
  <c r="AV39" i="4"/>
  <c r="AU39" i="4"/>
  <c r="AT39" i="4"/>
  <c r="AS39" i="4"/>
  <c r="AV38" i="4"/>
  <c r="AU38" i="4"/>
  <c r="AT38" i="4"/>
  <c r="AS38" i="4"/>
  <c r="AV37" i="4"/>
  <c r="AU37" i="4"/>
  <c r="AT37" i="4"/>
  <c r="AS37" i="4"/>
  <c r="AV36" i="4"/>
  <c r="AU36" i="4"/>
  <c r="AT36" i="4"/>
  <c r="AS36" i="4"/>
  <c r="AV35" i="4"/>
  <c r="AU35" i="4"/>
  <c r="AT35" i="4"/>
  <c r="AS35" i="4"/>
  <c r="AV34" i="4"/>
  <c r="AU34" i="4"/>
  <c r="AT34" i="4"/>
  <c r="AS34" i="4"/>
  <c r="AV33" i="4"/>
  <c r="AU33" i="4"/>
  <c r="AT33" i="4"/>
  <c r="AS33" i="4"/>
  <c r="AV32" i="4"/>
  <c r="AU32" i="4"/>
  <c r="AT32" i="4"/>
  <c r="AS32" i="4"/>
  <c r="AV31" i="4"/>
  <c r="AU31" i="4"/>
  <c r="AT31" i="4"/>
  <c r="AS31" i="4"/>
  <c r="AV30" i="4"/>
  <c r="AU30" i="4"/>
  <c r="AT30" i="4"/>
  <c r="AS30" i="4"/>
  <c r="AV29" i="4"/>
  <c r="AU29" i="4"/>
  <c r="AT29" i="4"/>
  <c r="AS29" i="4"/>
  <c r="AV28" i="4"/>
  <c r="AU28" i="4"/>
  <c r="AT28" i="4"/>
  <c r="AS28" i="4"/>
  <c r="AV27" i="4"/>
  <c r="AU27" i="4"/>
  <c r="AT27" i="4"/>
  <c r="AS27" i="4"/>
  <c r="AV26" i="4"/>
  <c r="AU26" i="4"/>
  <c r="AT26" i="4"/>
  <c r="AS26" i="4"/>
  <c r="AV25" i="4"/>
  <c r="AU25" i="4"/>
  <c r="AT25" i="4"/>
  <c r="AS25" i="4"/>
  <c r="AV24" i="4"/>
  <c r="AU24" i="4"/>
  <c r="AT24" i="4"/>
  <c r="AS24" i="4"/>
  <c r="AV23" i="4"/>
  <c r="AU23" i="4"/>
  <c r="AT23" i="4"/>
  <c r="AS23" i="4"/>
  <c r="AV22" i="4"/>
  <c r="AU22" i="4"/>
  <c r="AT22" i="4"/>
  <c r="AS22" i="4"/>
  <c r="AV21" i="4"/>
  <c r="AU21" i="4"/>
  <c r="AT21" i="4"/>
  <c r="AS21" i="4"/>
  <c r="AV20" i="4"/>
  <c r="AU20" i="4"/>
  <c r="AT20" i="4"/>
  <c r="AS20" i="4"/>
  <c r="AV19" i="4"/>
  <c r="AU19" i="4"/>
  <c r="AT19" i="4"/>
  <c r="AS19" i="4"/>
  <c r="AV18" i="4"/>
  <c r="AU18" i="4"/>
  <c r="AT18" i="4"/>
  <c r="AS18" i="4"/>
  <c r="AV17" i="4"/>
  <c r="AU17" i="4"/>
  <c r="AT17" i="4"/>
  <c r="AS17" i="4"/>
  <c r="AV16" i="4"/>
  <c r="AU16" i="4"/>
  <c r="AT16" i="4"/>
  <c r="AS16" i="4"/>
  <c r="AV15" i="4"/>
  <c r="AU15" i="4"/>
  <c r="AT15" i="4"/>
  <c r="AS15" i="4"/>
  <c r="AV14" i="4"/>
  <c r="AU14" i="4"/>
  <c r="AT14" i="4"/>
  <c r="AS14" i="4"/>
  <c r="AV13" i="4"/>
  <c r="AU13" i="4"/>
  <c r="AT13" i="4"/>
  <c r="AS13" i="4"/>
  <c r="AV12" i="4"/>
  <c r="AU12" i="4"/>
  <c r="AT12" i="4"/>
  <c r="AS12" i="4"/>
  <c r="AV11" i="4"/>
  <c r="AU11" i="4"/>
  <c r="AT11" i="4"/>
  <c r="AS11" i="4"/>
  <c r="AV10" i="4"/>
  <c r="AU10" i="4"/>
  <c r="AT10" i="4"/>
  <c r="AS10" i="4"/>
  <c r="AV9" i="4"/>
  <c r="AU9" i="4"/>
  <c r="AT9" i="4"/>
  <c r="AS9" i="4"/>
  <c r="AV8" i="4"/>
  <c r="AU8" i="4"/>
  <c r="AT8" i="4"/>
  <c r="AS8" i="4"/>
  <c r="AV7" i="4"/>
  <c r="AU7" i="4"/>
  <c r="AT7" i="4"/>
  <c r="AS7" i="4"/>
  <c r="AV6" i="4"/>
  <c r="AU6" i="4"/>
  <c r="AT6" i="4"/>
  <c r="AS6" i="4"/>
  <c r="AV5" i="4"/>
  <c r="AU5" i="4"/>
  <c r="AT5" i="4"/>
  <c r="AS5" i="4"/>
  <c r="AV4" i="4"/>
  <c r="AU4" i="4"/>
  <c r="AT4" i="4"/>
  <c r="AS4" i="4"/>
  <c r="AV3" i="4"/>
  <c r="AU3" i="4"/>
  <c r="AT3" i="4"/>
  <c r="AS3" i="4"/>
  <c r="AF61" i="4"/>
  <c r="BC61" i="4"/>
  <c r="AW61" i="4"/>
  <c r="AM61" i="4"/>
  <c r="AL61" i="4"/>
  <c r="AK61" i="4"/>
  <c r="AI61" i="4"/>
  <c r="AH61" i="4"/>
  <c r="AF49" i="4"/>
  <c r="AF47" i="4"/>
  <c r="BC49" i="4"/>
  <c r="AW49" i="4"/>
  <c r="AM49" i="4"/>
  <c r="AL49" i="4"/>
  <c r="AK49" i="4"/>
  <c r="AI49" i="4"/>
  <c r="AH49" i="4"/>
  <c r="BC47" i="4"/>
  <c r="AW47" i="4"/>
  <c r="AM47" i="4"/>
  <c r="AL47" i="4"/>
  <c r="AK47" i="4"/>
  <c r="AI47" i="4"/>
  <c r="AH47" i="4"/>
  <c r="AZ61" i="4" l="1"/>
  <c r="BA49" i="4"/>
  <c r="AZ47" i="4"/>
  <c r="AX61" i="4"/>
  <c r="BA47" i="4"/>
  <c r="BA61" i="4"/>
  <c r="AY61" i="4"/>
  <c r="AZ49" i="4"/>
  <c r="AY47" i="4"/>
  <c r="AX49" i="4"/>
  <c r="AY49" i="4"/>
  <c r="AX47" i="4"/>
  <c r="BM11" i="4"/>
  <c r="BN11" i="4" s="1"/>
  <c r="AF39" i="4"/>
  <c r="BC39" i="4"/>
  <c r="AW39" i="4"/>
  <c r="BA39" i="4"/>
  <c r="AX39" i="4"/>
  <c r="AM39" i="4"/>
  <c r="AL39" i="4"/>
  <c r="AK39" i="4"/>
  <c r="AI39" i="4"/>
  <c r="AH39" i="4"/>
  <c r="AF35" i="4"/>
  <c r="BC34" i="4"/>
  <c r="AX34" i="4"/>
  <c r="AW34" i="4"/>
  <c r="BA34" i="4"/>
  <c r="AZ34" i="4"/>
  <c r="BC20" i="4"/>
  <c r="AW20" i="4"/>
  <c r="AF21" i="4"/>
  <c r="BB61" i="4" l="1"/>
  <c r="BD61" i="4"/>
  <c r="BD49" i="4"/>
  <c r="BB49" i="4"/>
  <c r="BD47" i="4"/>
  <c r="BB47" i="4"/>
  <c r="AY39" i="4"/>
  <c r="AZ39" i="4"/>
  <c r="AY34" i="4"/>
  <c r="BD34" i="4" s="1"/>
  <c r="AZ20" i="4"/>
  <c r="BA20" i="4"/>
  <c r="AY20" i="4"/>
  <c r="AX20" i="4"/>
  <c r="BB39" i="4" l="1"/>
  <c r="BD39" i="4"/>
  <c r="BB34" i="4"/>
  <c r="BD20" i="4"/>
  <c r="BB20" i="4"/>
  <c r="BC42" i="4"/>
  <c r="AW42" i="4"/>
  <c r="AZ42" i="4"/>
  <c r="AM42" i="4"/>
  <c r="AL42" i="4"/>
  <c r="AK42" i="4"/>
  <c r="AI42" i="4"/>
  <c r="AH42" i="4"/>
  <c r="AF41" i="4"/>
  <c r="AY42" i="4" l="1"/>
  <c r="BA42" i="4"/>
  <c r="AX42" i="4"/>
  <c r="BD42" i="4" l="1"/>
  <c r="BB42" i="4"/>
  <c r="BC35" i="4"/>
  <c r="AW35" i="4"/>
  <c r="BC33" i="4"/>
  <c r="AW33" i="4"/>
  <c r="BC32" i="4"/>
  <c r="AW32" i="4"/>
  <c r="BC67" i="4" l="1"/>
  <c r="AW67" i="4"/>
  <c r="AX67" i="4"/>
  <c r="AW64" i="4"/>
  <c r="BC64" i="4"/>
  <c r="AW63" i="4"/>
  <c r="BC63" i="4"/>
  <c r="AZ67" i="4" l="1"/>
  <c r="AY67" i="4"/>
  <c r="BA67" i="4"/>
  <c r="BC4" i="4"/>
  <c r="BC5" i="4"/>
  <c r="BC6" i="4"/>
  <c r="BC7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1" i="4"/>
  <c r="BC22" i="4"/>
  <c r="BC23" i="4"/>
  <c r="BC24" i="4"/>
  <c r="BC25" i="4"/>
  <c r="BC26" i="4"/>
  <c r="BC27" i="4"/>
  <c r="BC28" i="4"/>
  <c r="BC29" i="4"/>
  <c r="BC30" i="4"/>
  <c r="BC31" i="4"/>
  <c r="BC36" i="4"/>
  <c r="BC37" i="4"/>
  <c r="BC38" i="4"/>
  <c r="BC40" i="4"/>
  <c r="BC41" i="4"/>
  <c r="BC43" i="4"/>
  <c r="BC44" i="4"/>
  <c r="BC45" i="4"/>
  <c r="BC46" i="4"/>
  <c r="BC48" i="4"/>
  <c r="BC50" i="4"/>
  <c r="BC51" i="4"/>
  <c r="BC52" i="4"/>
  <c r="BC53" i="4"/>
  <c r="BC54" i="4"/>
  <c r="BC55" i="4"/>
  <c r="BC56" i="4"/>
  <c r="BC57" i="4"/>
  <c r="BC58" i="4"/>
  <c r="BC59" i="4"/>
  <c r="BC60" i="4"/>
  <c r="BC62" i="4"/>
  <c r="BC65" i="4"/>
  <c r="BC66" i="4"/>
  <c r="BC68" i="4"/>
  <c r="BC69" i="4"/>
  <c r="BC70" i="4"/>
  <c r="BC71" i="4"/>
  <c r="BC72" i="4"/>
  <c r="BC73" i="4"/>
  <c r="BC74" i="4"/>
  <c r="BC75" i="4"/>
  <c r="BC76" i="4"/>
  <c r="BC77" i="4"/>
  <c r="BC78" i="4"/>
  <c r="BC79" i="4"/>
  <c r="BC80" i="4"/>
  <c r="BC3" i="4"/>
  <c r="AY63" i="4"/>
  <c r="BA64" i="4"/>
  <c r="AZ63" i="4"/>
  <c r="AX64" i="4"/>
  <c r="AM15" i="4"/>
  <c r="AL15" i="4"/>
  <c r="AK15" i="4"/>
  <c r="AI15" i="4"/>
  <c r="AH15" i="4"/>
  <c r="AF15" i="4"/>
  <c r="AW15" i="4"/>
  <c r="AM13" i="4"/>
  <c r="AL13" i="4"/>
  <c r="AK13" i="4"/>
  <c r="AI13" i="4"/>
  <c r="AH13" i="4"/>
  <c r="AF13" i="4"/>
  <c r="AW13" i="4"/>
  <c r="AM11" i="4"/>
  <c r="AL11" i="4"/>
  <c r="AK11" i="4"/>
  <c r="AI11" i="4"/>
  <c r="AH11" i="4"/>
  <c r="AF11" i="4"/>
  <c r="AW11" i="4"/>
  <c r="AM8" i="4"/>
  <c r="AL8" i="4"/>
  <c r="AK8" i="4"/>
  <c r="AI8" i="4"/>
  <c r="AH8" i="4"/>
  <c r="AF8" i="4"/>
  <c r="AW8" i="4"/>
  <c r="AM7" i="4"/>
  <c r="AL7" i="4"/>
  <c r="AK7" i="4"/>
  <c r="AI7" i="4"/>
  <c r="AH7" i="4"/>
  <c r="AF7" i="4"/>
  <c r="AW7" i="4"/>
  <c r="AM5" i="4"/>
  <c r="AL5" i="4"/>
  <c r="AK5" i="4"/>
  <c r="AI5" i="4"/>
  <c r="AH5" i="4"/>
  <c r="AF5" i="4"/>
  <c r="AW5" i="4"/>
  <c r="AM25" i="4"/>
  <c r="AL25" i="4"/>
  <c r="AK25" i="4"/>
  <c r="AI25" i="4"/>
  <c r="AH25" i="4"/>
  <c r="AF25" i="4"/>
  <c r="AW25" i="4"/>
  <c r="AW30" i="4"/>
  <c r="AY8" i="4" l="1"/>
  <c r="AY25" i="4"/>
  <c r="BB67" i="4"/>
  <c r="BD67" i="4"/>
  <c r="AX32" i="4"/>
  <c r="AZ32" i="4"/>
  <c r="BA63" i="4"/>
  <c r="AX63" i="4"/>
  <c r="AY33" i="4"/>
  <c r="BA33" i="4"/>
  <c r="AZ64" i="4"/>
  <c r="BA32" i="4"/>
  <c r="AY32" i="4"/>
  <c r="AY64" i="4"/>
  <c r="AZ33" i="4"/>
  <c r="AX33" i="4"/>
  <c r="AY35" i="4"/>
  <c r="BA35" i="4"/>
  <c r="AX35" i="4"/>
  <c r="AZ35" i="4"/>
  <c r="AY13" i="4"/>
  <c r="AZ5" i="4"/>
  <c r="BA5" i="4"/>
  <c r="AZ8" i="4"/>
  <c r="AY15" i="4"/>
  <c r="AY11" i="4"/>
  <c r="AZ25" i="4"/>
  <c r="BA7" i="4"/>
  <c r="AY7" i="4"/>
  <c r="AX13" i="4"/>
  <c r="AX5" i="4"/>
  <c r="BA25" i="4"/>
  <c r="BA8" i="4"/>
  <c r="BA15" i="4"/>
  <c r="BA13" i="4"/>
  <c r="AY5" i="4"/>
  <c r="AX25" i="4"/>
  <c r="AX8" i="4"/>
  <c r="AZ13" i="4"/>
  <c r="BA11" i="4"/>
  <c r="AX15" i="4"/>
  <c r="AZ15" i="4"/>
  <c r="AX11" i="4"/>
  <c r="AZ11" i="4"/>
  <c r="AX7" i="4"/>
  <c r="AZ7" i="4"/>
  <c r="BB63" i="4" l="1"/>
  <c r="BD64" i="4"/>
  <c r="BB64" i="4"/>
  <c r="BD32" i="4"/>
  <c r="BB32" i="4"/>
  <c r="BD33" i="4"/>
  <c r="BB33" i="4"/>
  <c r="BD63" i="4"/>
  <c r="BD35" i="4"/>
  <c r="BB35" i="4"/>
  <c r="BD15" i="4"/>
  <c r="BD11" i="4"/>
  <c r="BB11" i="4"/>
  <c r="BD8" i="4"/>
  <c r="BB8" i="4"/>
  <c r="BD25" i="4"/>
  <c r="BB25" i="4"/>
  <c r="BB5" i="4"/>
  <c r="BD5" i="4"/>
  <c r="BB7" i="4"/>
  <c r="BB15" i="4"/>
  <c r="BD13" i="4"/>
  <c r="BB13" i="4"/>
  <c r="BD7" i="4"/>
  <c r="AW19" i="4" l="1"/>
  <c r="AX4" i="4" l="1"/>
  <c r="AY4" i="4"/>
  <c r="AX9" i="4"/>
  <c r="AY9" i="4"/>
  <c r="AY12" i="4"/>
  <c r="AX12" i="4"/>
  <c r="AY16" i="4"/>
  <c r="AX16" i="4"/>
  <c r="AX18" i="4"/>
  <c r="AY18" i="4"/>
  <c r="AX21" i="4"/>
  <c r="AY21" i="4"/>
  <c r="AX23" i="4"/>
  <c r="AY23" i="4"/>
  <c r="AY26" i="4"/>
  <c r="AX26" i="4"/>
  <c r="AY28" i="4"/>
  <c r="AX28" i="4"/>
  <c r="AY30" i="4"/>
  <c r="AX30" i="4"/>
  <c r="AY36" i="4"/>
  <c r="AX36" i="4"/>
  <c r="AY38" i="4"/>
  <c r="AX38" i="4"/>
  <c r="AX41" i="4"/>
  <c r="AY41" i="4"/>
  <c r="AY44" i="4"/>
  <c r="AX44" i="4"/>
  <c r="AY46" i="4"/>
  <c r="AX46" i="4"/>
  <c r="AY50" i="4"/>
  <c r="AX50" i="4"/>
  <c r="AY52" i="4"/>
  <c r="AX52" i="4"/>
  <c r="AY54" i="4"/>
  <c r="AX54" i="4"/>
  <c r="AY56" i="4"/>
  <c r="AX56" i="4"/>
  <c r="AY58" i="4"/>
  <c r="AX58" i="4"/>
  <c r="AY60" i="4"/>
  <c r="AX60" i="4"/>
  <c r="AY65" i="4"/>
  <c r="AX65" i="4"/>
  <c r="AX69" i="4"/>
  <c r="AY69" i="4"/>
  <c r="AX71" i="4"/>
  <c r="AY71" i="4"/>
  <c r="AX73" i="4"/>
  <c r="AY73" i="4"/>
  <c r="AX75" i="4"/>
  <c r="AY75" i="4"/>
  <c r="AX77" i="4"/>
  <c r="AY77" i="4"/>
  <c r="AY79" i="4"/>
  <c r="AX79" i="4"/>
  <c r="BA4" i="4"/>
  <c r="AZ4" i="4"/>
  <c r="AZ9" i="4"/>
  <c r="BA9" i="4"/>
  <c r="BA12" i="4"/>
  <c r="AZ12" i="4"/>
  <c r="AZ16" i="4"/>
  <c r="BA16" i="4"/>
  <c r="BA18" i="4"/>
  <c r="AZ18" i="4"/>
  <c r="BA21" i="4"/>
  <c r="AZ21" i="4"/>
  <c r="AZ23" i="4"/>
  <c r="BA23" i="4"/>
  <c r="AZ26" i="4"/>
  <c r="BA26" i="4"/>
  <c r="AZ28" i="4"/>
  <c r="BA28" i="4"/>
  <c r="BA30" i="4"/>
  <c r="AZ30" i="4"/>
  <c r="BA36" i="4"/>
  <c r="AZ36" i="4"/>
  <c r="BA38" i="4"/>
  <c r="AZ38" i="4"/>
  <c r="BA41" i="4"/>
  <c r="AZ41" i="4"/>
  <c r="BA44" i="4"/>
  <c r="AZ44" i="4"/>
  <c r="BA46" i="4"/>
  <c r="AZ46" i="4"/>
  <c r="BA50" i="4"/>
  <c r="AZ50" i="4"/>
  <c r="BA52" i="4"/>
  <c r="AZ52" i="4"/>
  <c r="BA54" i="4"/>
  <c r="AZ54" i="4"/>
  <c r="BA56" i="4"/>
  <c r="AZ56" i="4"/>
  <c r="BA58" i="4"/>
  <c r="AZ58" i="4"/>
  <c r="BA60" i="4"/>
  <c r="AZ60" i="4"/>
  <c r="BA65" i="4"/>
  <c r="AZ65" i="4"/>
  <c r="AZ69" i="4"/>
  <c r="BA69" i="4"/>
  <c r="BA71" i="4"/>
  <c r="AZ71" i="4"/>
  <c r="BA73" i="4"/>
  <c r="AZ73" i="4"/>
  <c r="BA75" i="4"/>
  <c r="AZ75" i="4"/>
  <c r="AZ77" i="4"/>
  <c r="BA77" i="4"/>
  <c r="BA79" i="4"/>
  <c r="AZ79" i="4"/>
  <c r="AX3" i="4"/>
  <c r="AY3" i="4"/>
  <c r="AY6" i="4"/>
  <c r="AX6" i="4"/>
  <c r="AX10" i="4"/>
  <c r="AY10" i="4"/>
  <c r="AY14" i="4"/>
  <c r="AX14" i="4"/>
  <c r="AY17" i="4"/>
  <c r="AX17" i="4"/>
  <c r="AY19" i="4"/>
  <c r="AX19" i="4"/>
  <c r="AY22" i="4"/>
  <c r="AX22" i="4"/>
  <c r="AX24" i="4"/>
  <c r="AY24" i="4"/>
  <c r="AX27" i="4"/>
  <c r="AY27" i="4"/>
  <c r="AX29" i="4"/>
  <c r="AY29" i="4"/>
  <c r="AY31" i="4"/>
  <c r="AX31" i="4"/>
  <c r="AX37" i="4"/>
  <c r="AY37" i="4"/>
  <c r="AX40" i="4"/>
  <c r="AY40" i="4"/>
  <c r="AX43" i="4"/>
  <c r="AY43" i="4"/>
  <c r="AY45" i="4"/>
  <c r="AX45" i="4"/>
  <c r="AX48" i="4"/>
  <c r="AY48" i="4"/>
  <c r="AX51" i="4"/>
  <c r="AY51" i="4"/>
  <c r="AY53" i="4"/>
  <c r="AX53" i="4"/>
  <c r="AX55" i="4"/>
  <c r="AY55" i="4"/>
  <c r="AY57" i="4"/>
  <c r="AX57" i="4"/>
  <c r="AY59" i="4"/>
  <c r="AX59" i="4"/>
  <c r="AY62" i="4"/>
  <c r="AX62" i="4"/>
  <c r="AY66" i="4"/>
  <c r="AX66" i="4"/>
  <c r="AX68" i="4"/>
  <c r="AY68" i="4"/>
  <c r="AX70" i="4"/>
  <c r="AY70" i="4"/>
  <c r="AY72" i="4"/>
  <c r="AX72" i="4"/>
  <c r="AY74" i="4"/>
  <c r="AX74" i="4"/>
  <c r="AX76" i="4"/>
  <c r="AY76" i="4"/>
  <c r="AY78" i="4"/>
  <c r="AX78" i="4"/>
  <c r="AX80" i="4"/>
  <c r="AY80" i="4"/>
  <c r="AZ3" i="4"/>
  <c r="BA3" i="4"/>
  <c r="BA6" i="4"/>
  <c r="AZ6" i="4"/>
  <c r="BA10" i="4"/>
  <c r="AZ10" i="4"/>
  <c r="AZ14" i="4"/>
  <c r="BA14" i="4"/>
  <c r="BA17" i="4"/>
  <c r="AZ17" i="4"/>
  <c r="BA19" i="4"/>
  <c r="AZ19" i="4"/>
  <c r="BA22" i="4"/>
  <c r="AZ22" i="4"/>
  <c r="BA24" i="4"/>
  <c r="AZ24" i="4"/>
  <c r="BA27" i="4"/>
  <c r="AZ27" i="4"/>
  <c r="BA29" i="4"/>
  <c r="AZ29" i="4"/>
  <c r="AZ31" i="4"/>
  <c r="BA31" i="4"/>
  <c r="AZ37" i="4"/>
  <c r="BA37" i="4"/>
  <c r="BA40" i="4"/>
  <c r="AZ40" i="4"/>
  <c r="AZ43" i="4"/>
  <c r="BA43" i="4"/>
  <c r="AZ45" i="4"/>
  <c r="BA45" i="4"/>
  <c r="AZ48" i="4"/>
  <c r="BA48" i="4"/>
  <c r="BA51" i="4"/>
  <c r="AZ51" i="4"/>
  <c r="AZ53" i="4"/>
  <c r="BA53" i="4"/>
  <c r="BA55" i="4"/>
  <c r="AZ55" i="4"/>
  <c r="AZ57" i="4"/>
  <c r="BA57" i="4"/>
  <c r="BA59" i="4"/>
  <c r="AZ59" i="4"/>
  <c r="AZ62" i="4"/>
  <c r="BA62" i="4"/>
  <c r="AZ66" i="4"/>
  <c r="BA66" i="4"/>
  <c r="BA68" i="4"/>
  <c r="AZ68" i="4"/>
  <c r="AZ70" i="4"/>
  <c r="BA70" i="4"/>
  <c r="AZ72" i="4"/>
  <c r="BA72" i="4"/>
  <c r="AZ74" i="4"/>
  <c r="BA74" i="4"/>
  <c r="BA76" i="4"/>
  <c r="AZ76" i="4"/>
  <c r="AZ78" i="4"/>
  <c r="BA78" i="4"/>
  <c r="BA80" i="4"/>
  <c r="AZ80" i="4"/>
  <c r="AM97" i="4"/>
  <c r="AL97" i="4"/>
  <c r="AK97" i="4"/>
  <c r="AI97" i="4"/>
  <c r="AH97" i="4"/>
  <c r="AM98" i="4"/>
  <c r="AL98" i="4"/>
  <c r="AK98" i="4"/>
  <c r="AI98" i="4"/>
  <c r="AH98" i="4"/>
  <c r="AM96" i="4"/>
  <c r="AL96" i="4"/>
  <c r="AK96" i="4"/>
  <c r="AI96" i="4"/>
  <c r="AH96" i="4"/>
  <c r="AM95" i="4"/>
  <c r="AL95" i="4"/>
  <c r="AK95" i="4"/>
  <c r="AI95" i="4"/>
  <c r="AH95" i="4"/>
  <c r="AM94" i="4"/>
  <c r="AL94" i="4"/>
  <c r="AK94" i="4"/>
  <c r="AI94" i="4"/>
  <c r="AH94" i="4"/>
  <c r="AM92" i="4"/>
  <c r="AL92" i="4"/>
  <c r="AK92" i="4"/>
  <c r="AI92" i="4"/>
  <c r="AH92" i="4"/>
  <c r="AM93" i="4"/>
  <c r="AL93" i="4"/>
  <c r="AK93" i="4"/>
  <c r="AI93" i="4"/>
  <c r="AH93" i="4"/>
  <c r="AM91" i="4"/>
  <c r="AL91" i="4"/>
  <c r="AK91" i="4"/>
  <c r="AI91" i="4"/>
  <c r="AH91" i="4"/>
  <c r="AF92" i="4"/>
  <c r="AF93" i="4"/>
  <c r="AF94" i="4"/>
  <c r="AF95" i="4"/>
  <c r="AF96" i="4"/>
  <c r="AF97" i="4"/>
  <c r="AF98" i="4"/>
  <c r="AF91" i="4"/>
  <c r="AU98" i="4"/>
  <c r="C98" i="4"/>
  <c r="AS98" i="4" s="1"/>
  <c r="AU97" i="4"/>
  <c r="C97" i="4"/>
  <c r="AS97" i="4" s="1"/>
  <c r="AU96" i="4"/>
  <c r="C96" i="4"/>
  <c r="AS96" i="4" s="1"/>
  <c r="AU95" i="4"/>
  <c r="C95" i="4"/>
  <c r="AS95" i="4" s="1"/>
  <c r="AU94" i="4"/>
  <c r="C94" i="4"/>
  <c r="AS94" i="4" s="1"/>
  <c r="AU93" i="4"/>
  <c r="C93" i="4"/>
  <c r="AS93" i="4" s="1"/>
  <c r="AU92" i="4"/>
  <c r="C92" i="4"/>
  <c r="AS92" i="4" s="1"/>
  <c r="AU91" i="4"/>
  <c r="C91" i="4"/>
  <c r="AS91" i="4" s="1"/>
  <c r="AH4" i="4"/>
  <c r="AI4" i="4"/>
  <c r="AK4" i="4"/>
  <c r="AL4" i="4"/>
  <c r="AM4" i="4"/>
  <c r="AH6" i="4"/>
  <c r="AI6" i="4"/>
  <c r="AK6" i="4"/>
  <c r="AL6" i="4"/>
  <c r="AM6" i="4"/>
  <c r="AH9" i="4"/>
  <c r="AI9" i="4"/>
  <c r="AK9" i="4"/>
  <c r="AL9" i="4"/>
  <c r="AM9" i="4"/>
  <c r="AH10" i="4"/>
  <c r="AI10" i="4"/>
  <c r="AK10" i="4"/>
  <c r="AL10" i="4"/>
  <c r="AM10" i="4"/>
  <c r="AH12" i="4"/>
  <c r="AI12" i="4"/>
  <c r="AK12" i="4"/>
  <c r="AL12" i="4"/>
  <c r="AM12" i="4"/>
  <c r="AH14" i="4"/>
  <c r="AI14" i="4"/>
  <c r="AK14" i="4"/>
  <c r="AL14" i="4"/>
  <c r="AM14" i="4"/>
  <c r="AH16" i="4"/>
  <c r="AI16" i="4"/>
  <c r="AK16" i="4"/>
  <c r="AL16" i="4"/>
  <c r="AM16" i="4"/>
  <c r="AH17" i="4"/>
  <c r="AI17" i="4"/>
  <c r="AK17" i="4"/>
  <c r="AL17" i="4"/>
  <c r="AM17" i="4"/>
  <c r="AH18" i="4"/>
  <c r="AI18" i="4"/>
  <c r="AK18" i="4"/>
  <c r="AL18" i="4"/>
  <c r="AM18" i="4"/>
  <c r="AH19" i="4"/>
  <c r="AI19" i="4"/>
  <c r="AK19" i="4"/>
  <c r="AL19" i="4"/>
  <c r="AM19" i="4"/>
  <c r="AH21" i="4"/>
  <c r="AI21" i="4"/>
  <c r="AK21" i="4"/>
  <c r="AL21" i="4"/>
  <c r="AM21" i="4"/>
  <c r="AH22" i="4"/>
  <c r="AI22" i="4"/>
  <c r="AK22" i="4"/>
  <c r="AL22" i="4"/>
  <c r="AM22" i="4"/>
  <c r="AH23" i="4"/>
  <c r="AI23" i="4"/>
  <c r="AK23" i="4"/>
  <c r="AL23" i="4"/>
  <c r="AM23" i="4"/>
  <c r="AH26" i="4"/>
  <c r="AI26" i="4"/>
  <c r="AK26" i="4"/>
  <c r="AL26" i="4"/>
  <c r="AM26" i="4"/>
  <c r="AH27" i="4"/>
  <c r="AI27" i="4"/>
  <c r="AK27" i="4"/>
  <c r="AL27" i="4"/>
  <c r="AM27" i="4"/>
  <c r="AH28" i="4"/>
  <c r="AI28" i="4"/>
  <c r="AK28" i="4"/>
  <c r="AL28" i="4"/>
  <c r="AM28" i="4"/>
  <c r="AH29" i="4"/>
  <c r="AI29" i="4"/>
  <c r="AK29" i="4"/>
  <c r="AL29" i="4"/>
  <c r="AM29" i="4"/>
  <c r="AH30" i="4"/>
  <c r="AI30" i="4"/>
  <c r="AK30" i="4"/>
  <c r="AL30" i="4"/>
  <c r="AM30" i="4"/>
  <c r="AH31" i="4"/>
  <c r="AI31" i="4"/>
  <c r="AK31" i="4"/>
  <c r="AL31" i="4"/>
  <c r="AM31" i="4"/>
  <c r="AH32" i="4"/>
  <c r="AI32" i="4"/>
  <c r="AK32" i="4"/>
  <c r="AL32" i="4"/>
  <c r="AM32" i="4"/>
  <c r="AH33" i="4"/>
  <c r="AI33" i="4"/>
  <c r="AK33" i="4"/>
  <c r="AL33" i="4"/>
  <c r="AM33" i="4"/>
  <c r="AH35" i="4"/>
  <c r="AI35" i="4"/>
  <c r="AK35" i="4"/>
  <c r="AL35" i="4"/>
  <c r="AM35" i="4"/>
  <c r="AH36" i="4"/>
  <c r="AI36" i="4"/>
  <c r="AK36" i="4"/>
  <c r="AL36" i="4"/>
  <c r="AM36" i="4"/>
  <c r="AH37" i="4"/>
  <c r="AI37" i="4"/>
  <c r="AK37" i="4"/>
  <c r="AL37" i="4"/>
  <c r="AM37" i="4"/>
  <c r="AH40" i="4"/>
  <c r="AI40" i="4"/>
  <c r="AK40" i="4"/>
  <c r="AL40" i="4"/>
  <c r="AM40" i="4"/>
  <c r="AH41" i="4"/>
  <c r="AI41" i="4"/>
  <c r="AK41" i="4"/>
  <c r="AL41" i="4"/>
  <c r="AM41" i="4"/>
  <c r="AH43" i="4"/>
  <c r="AI43" i="4"/>
  <c r="AK43" i="4"/>
  <c r="AL43" i="4"/>
  <c r="AM43" i="4"/>
  <c r="AH44" i="4"/>
  <c r="AI44" i="4"/>
  <c r="AK44" i="4"/>
  <c r="AL44" i="4"/>
  <c r="AM44" i="4"/>
  <c r="AH45" i="4"/>
  <c r="AI45" i="4"/>
  <c r="AK45" i="4"/>
  <c r="AL45" i="4"/>
  <c r="AM45" i="4"/>
  <c r="AH50" i="4"/>
  <c r="AI50" i="4"/>
  <c r="AK50" i="4"/>
  <c r="AL50" i="4"/>
  <c r="AM50" i="4"/>
  <c r="AH51" i="4"/>
  <c r="AI51" i="4"/>
  <c r="AK51" i="4"/>
  <c r="AL51" i="4"/>
  <c r="AM51" i="4"/>
  <c r="AH52" i="4"/>
  <c r="AI52" i="4"/>
  <c r="AK52" i="4"/>
  <c r="AL52" i="4"/>
  <c r="AM52" i="4"/>
  <c r="AH53" i="4"/>
  <c r="AI53" i="4"/>
  <c r="AK53" i="4"/>
  <c r="AL53" i="4"/>
  <c r="AM53" i="4"/>
  <c r="AH54" i="4"/>
  <c r="AI54" i="4"/>
  <c r="AK54" i="4"/>
  <c r="AL54" i="4"/>
  <c r="AM54" i="4"/>
  <c r="AH55" i="4"/>
  <c r="AI55" i="4"/>
  <c r="AK55" i="4"/>
  <c r="AL55" i="4"/>
  <c r="AM55" i="4"/>
  <c r="AH56" i="4"/>
  <c r="AI56" i="4"/>
  <c r="AK56" i="4"/>
  <c r="AL56" i="4"/>
  <c r="AM56" i="4"/>
  <c r="AH57" i="4"/>
  <c r="AI57" i="4"/>
  <c r="AK57" i="4"/>
  <c r="AL57" i="4"/>
  <c r="AM57" i="4"/>
  <c r="AH58" i="4"/>
  <c r="AI58" i="4"/>
  <c r="AK58" i="4"/>
  <c r="AL58" i="4"/>
  <c r="AM58" i="4"/>
  <c r="AH59" i="4"/>
  <c r="AI59" i="4"/>
  <c r="AK59" i="4"/>
  <c r="AL59" i="4"/>
  <c r="AM59" i="4"/>
  <c r="AH62" i="4"/>
  <c r="AI62" i="4"/>
  <c r="AK62" i="4"/>
  <c r="AL62" i="4"/>
  <c r="AM62" i="4"/>
  <c r="AH63" i="4"/>
  <c r="AI63" i="4"/>
  <c r="AK63" i="4"/>
  <c r="AL63" i="4"/>
  <c r="AM63" i="4"/>
  <c r="AH64" i="4"/>
  <c r="AI64" i="4"/>
  <c r="AK64" i="4"/>
  <c r="AL64" i="4"/>
  <c r="AM64" i="4"/>
  <c r="AH65" i="4"/>
  <c r="AI65" i="4"/>
  <c r="AK65" i="4"/>
  <c r="AL65" i="4"/>
  <c r="AM65" i="4"/>
  <c r="AH66" i="4"/>
  <c r="AI66" i="4"/>
  <c r="AK66" i="4"/>
  <c r="AL66" i="4"/>
  <c r="AM66" i="4"/>
  <c r="AH67" i="4"/>
  <c r="AI67" i="4"/>
  <c r="AK67" i="4"/>
  <c r="AL67" i="4"/>
  <c r="AM67" i="4"/>
  <c r="AH68" i="4"/>
  <c r="AI68" i="4"/>
  <c r="AK68" i="4"/>
  <c r="AL68" i="4"/>
  <c r="AM68" i="4"/>
  <c r="AH69" i="4"/>
  <c r="AI69" i="4"/>
  <c r="AK69" i="4"/>
  <c r="AL69" i="4"/>
  <c r="AM69" i="4"/>
  <c r="AH70" i="4"/>
  <c r="AI70" i="4"/>
  <c r="AK70" i="4"/>
  <c r="AL70" i="4"/>
  <c r="AM70" i="4"/>
  <c r="AH71" i="4"/>
  <c r="AI71" i="4"/>
  <c r="AK71" i="4"/>
  <c r="AL71" i="4"/>
  <c r="AM71" i="4"/>
  <c r="AH72" i="4"/>
  <c r="AI72" i="4"/>
  <c r="AK72" i="4"/>
  <c r="AL72" i="4"/>
  <c r="AM72" i="4"/>
  <c r="AH73" i="4"/>
  <c r="AI73" i="4"/>
  <c r="AK73" i="4"/>
  <c r="AL73" i="4"/>
  <c r="AM73" i="4"/>
  <c r="AH74" i="4"/>
  <c r="AI74" i="4"/>
  <c r="AK74" i="4"/>
  <c r="AL74" i="4"/>
  <c r="AM74" i="4"/>
  <c r="AH75" i="4"/>
  <c r="AI75" i="4"/>
  <c r="AK75" i="4"/>
  <c r="AL75" i="4"/>
  <c r="AM75" i="4"/>
  <c r="AH76" i="4"/>
  <c r="AI76" i="4"/>
  <c r="AK76" i="4"/>
  <c r="AL76" i="4"/>
  <c r="AM76" i="4"/>
  <c r="AH77" i="4"/>
  <c r="AI77" i="4"/>
  <c r="AK77" i="4"/>
  <c r="AL77" i="4"/>
  <c r="AM77" i="4"/>
  <c r="AH78" i="4"/>
  <c r="AI78" i="4"/>
  <c r="AK78" i="4"/>
  <c r="AL78" i="4"/>
  <c r="AM78" i="4"/>
  <c r="AH79" i="4"/>
  <c r="AI79" i="4"/>
  <c r="AK79" i="4"/>
  <c r="AL79" i="4"/>
  <c r="AM79" i="4"/>
  <c r="AI80" i="4"/>
  <c r="AK80" i="4"/>
  <c r="AL80" i="4"/>
  <c r="AM80" i="4"/>
  <c r="AM3" i="4"/>
  <c r="AL3" i="4"/>
  <c r="AK3" i="4"/>
  <c r="AI3" i="4"/>
  <c r="AH3" i="4"/>
  <c r="AF72" i="4"/>
  <c r="AF73" i="4"/>
  <c r="AF74" i="4"/>
  <c r="AF75" i="4"/>
  <c r="AF76" i="4"/>
  <c r="AF77" i="4"/>
  <c r="AF78" i="4"/>
  <c r="AF79" i="4"/>
  <c r="AF80" i="4"/>
  <c r="AF4" i="4"/>
  <c r="AF6" i="4"/>
  <c r="AF9" i="4"/>
  <c r="AF10" i="4"/>
  <c r="AF12" i="4"/>
  <c r="AF14" i="4"/>
  <c r="AF16" i="4"/>
  <c r="AF17" i="4"/>
  <c r="AF18" i="4"/>
  <c r="AF19" i="4"/>
  <c r="AF22" i="4"/>
  <c r="AF23" i="4"/>
  <c r="AF26" i="4"/>
  <c r="AF27" i="4"/>
  <c r="AF28" i="4"/>
  <c r="AF29" i="4"/>
  <c r="AF30" i="4"/>
  <c r="AF31" i="4"/>
  <c r="AF32" i="4"/>
  <c r="AF33" i="4"/>
  <c r="AF36" i="4"/>
  <c r="AF37" i="4"/>
  <c r="AF40" i="4"/>
  <c r="AF43" i="4"/>
  <c r="AF44" i="4"/>
  <c r="AF45" i="4"/>
  <c r="AF50" i="4"/>
  <c r="AF51" i="4"/>
  <c r="AF52" i="4"/>
  <c r="AF53" i="4"/>
  <c r="AF54" i="4"/>
  <c r="AF55" i="4"/>
  <c r="AF56" i="4"/>
  <c r="AF57" i="4"/>
  <c r="AF58" i="4"/>
  <c r="AF59" i="4"/>
  <c r="AF62" i="4"/>
  <c r="AF63" i="4"/>
  <c r="AF64" i="4"/>
  <c r="AF65" i="4"/>
  <c r="AF66" i="4"/>
  <c r="AF67" i="4"/>
  <c r="AF68" i="4"/>
  <c r="AF69" i="4"/>
  <c r="AF70" i="4"/>
  <c r="AF71" i="4"/>
  <c r="AF3" i="4"/>
  <c r="AP3" i="4" l="1"/>
  <c r="AP5" i="4" s="1"/>
  <c r="AP7" i="4" s="1"/>
  <c r="AP9" i="4" s="1"/>
  <c r="AP11" i="4" s="1"/>
  <c r="AP13" i="4" s="1"/>
  <c r="AP14" i="4" s="1"/>
  <c r="AP16" i="4" s="1"/>
  <c r="AP17" i="4" s="1"/>
  <c r="AP18" i="4" s="1"/>
  <c r="AP19" i="4" s="1"/>
  <c r="AN3" i="4"/>
  <c r="AN5" i="4" s="1"/>
  <c r="AN7" i="4" s="1"/>
  <c r="AN9" i="4" s="1"/>
  <c r="AN11" i="4" s="1"/>
  <c r="AN13" i="4" s="1"/>
  <c r="AN14" i="4" s="1"/>
  <c r="AN16" i="4" s="1"/>
  <c r="AN17" i="4" s="1"/>
  <c r="AN18" i="4" s="1"/>
  <c r="AN19" i="4" s="1"/>
  <c r="AN21" i="4" s="1"/>
  <c r="AN22" i="4" s="1"/>
  <c r="AN23" i="4" s="1"/>
  <c r="AN25" i="4" s="1"/>
  <c r="AN26" i="4" s="1"/>
  <c r="AN27" i="4" s="1"/>
  <c r="AN28" i="4" s="1"/>
  <c r="AN29" i="4" s="1"/>
  <c r="AN30" i="4" s="1"/>
  <c r="AN31" i="4" s="1"/>
  <c r="AN32" i="4" s="1"/>
  <c r="AN33" i="4" s="1"/>
  <c r="AN35" i="4" s="1"/>
  <c r="AN36" i="4" s="1"/>
  <c r="AN37" i="4" s="1"/>
  <c r="AN39" i="4" s="1"/>
  <c r="AN40" i="4" s="1"/>
  <c r="AN42" i="4" s="1"/>
  <c r="AN43" i="4" s="1"/>
  <c r="AN44" i="4" s="1"/>
  <c r="AN45" i="4" s="1"/>
  <c r="AN47" i="4" s="1"/>
  <c r="AN49" i="4" s="1"/>
  <c r="AN50" i="4" s="1"/>
  <c r="AN51" i="4" s="1"/>
  <c r="AN52" i="4" s="1"/>
  <c r="AN53" i="4" s="1"/>
  <c r="AN54" i="4" s="1"/>
  <c r="AN55" i="4" s="1"/>
  <c r="AN56" i="4" s="1"/>
  <c r="AN57" i="4" s="1"/>
  <c r="AN58" i="4" s="1"/>
  <c r="AN59" i="4" s="1"/>
  <c r="AN61" i="4" s="1"/>
  <c r="AN62" i="4" s="1"/>
  <c r="AN63" i="4" s="1"/>
  <c r="AN64" i="4" s="1"/>
  <c r="AN65" i="4" s="1"/>
  <c r="AN66" i="4" s="1"/>
  <c r="AN67" i="4" s="1"/>
  <c r="AN68" i="4" s="1"/>
  <c r="AN69" i="4" s="1"/>
  <c r="AN70" i="4" s="1"/>
  <c r="AN71" i="4" s="1"/>
  <c r="AN72" i="4" s="1"/>
  <c r="AN73" i="4" s="1"/>
  <c r="AN74" i="4" s="1"/>
  <c r="AN75" i="4" s="1"/>
  <c r="AN76" i="4" s="1"/>
  <c r="AN77" i="4" s="1"/>
  <c r="AN78" i="4" s="1"/>
  <c r="AN79" i="4" s="1"/>
  <c r="AN80" i="4" s="1"/>
  <c r="AQ3" i="4"/>
  <c r="AQ5" i="4" s="1"/>
  <c r="AQ7" i="4" s="1"/>
  <c r="AQ9" i="4" s="1"/>
  <c r="AQ11" i="4" s="1"/>
  <c r="AQ13" i="4" s="1"/>
  <c r="AQ14" i="4" s="1"/>
  <c r="AQ16" i="4" s="1"/>
  <c r="AQ17" i="4" s="1"/>
  <c r="AQ18" i="4" s="1"/>
  <c r="AQ19" i="4" s="1"/>
  <c r="AO3" i="4"/>
  <c r="AO5" i="4" s="1"/>
  <c r="AO7" i="4" s="1"/>
  <c r="AO9" i="4" s="1"/>
  <c r="AO11" i="4" s="1"/>
  <c r="AO13" i="4" s="1"/>
  <c r="AO14" i="4" s="1"/>
  <c r="AO16" i="4" s="1"/>
  <c r="AO17" i="4" s="1"/>
  <c r="AO18" i="4" s="1"/>
  <c r="AO19" i="4" s="1"/>
  <c r="AO21" i="4" s="1"/>
  <c r="AO22" i="4" s="1"/>
  <c r="AO23" i="4" s="1"/>
  <c r="AO25" i="4" s="1"/>
  <c r="AO26" i="4" s="1"/>
  <c r="AO27" i="4" s="1"/>
  <c r="AO28" i="4" s="1"/>
  <c r="AO29" i="4" s="1"/>
  <c r="AO30" i="4" s="1"/>
  <c r="AO31" i="4" s="1"/>
  <c r="AO32" i="4" s="1"/>
  <c r="AO33" i="4" s="1"/>
  <c r="AO35" i="4" s="1"/>
  <c r="AO36" i="4" s="1"/>
  <c r="AO37" i="4" s="1"/>
  <c r="AO39" i="4" s="1"/>
  <c r="AO40" i="4" s="1"/>
  <c r="AO42" i="4" s="1"/>
  <c r="AO43" i="4" s="1"/>
  <c r="AO44" i="4" s="1"/>
  <c r="AO45" i="4" s="1"/>
  <c r="AO47" i="4" s="1"/>
  <c r="AO49" i="4" s="1"/>
  <c r="AO50" i="4" s="1"/>
  <c r="AO51" i="4" s="1"/>
  <c r="AO52" i="4" s="1"/>
  <c r="AO53" i="4" s="1"/>
  <c r="AO54" i="4" s="1"/>
  <c r="AO55" i="4" s="1"/>
  <c r="AO56" i="4" s="1"/>
  <c r="AO57" i="4" s="1"/>
  <c r="AO58" i="4" s="1"/>
  <c r="AO59" i="4" s="1"/>
  <c r="AO61" i="4" s="1"/>
  <c r="AO62" i="4" s="1"/>
  <c r="AO63" i="4" s="1"/>
  <c r="AO64" i="4" s="1"/>
  <c r="AO65" i="4" s="1"/>
  <c r="AO66" i="4" s="1"/>
  <c r="AO67" i="4" s="1"/>
  <c r="AO68" i="4" s="1"/>
  <c r="AO69" i="4" s="1"/>
  <c r="AO70" i="4" s="1"/>
  <c r="AO71" i="4" s="1"/>
  <c r="AO72" i="4" s="1"/>
  <c r="AO73" i="4" s="1"/>
  <c r="AO74" i="4" s="1"/>
  <c r="AO75" i="4" s="1"/>
  <c r="AO76" i="4" s="1"/>
  <c r="AO77" i="4" s="1"/>
  <c r="AO78" i="4" s="1"/>
  <c r="AO79" i="4" s="1"/>
  <c r="AO80" i="4" s="1"/>
  <c r="BG6" i="4" a="1"/>
  <c r="BG6" i="4" s="1"/>
  <c r="BJ6" i="4" s="1"/>
  <c r="BG4" i="4" a="1"/>
  <c r="BG4" i="4" s="1"/>
  <c r="BJ4" i="4" s="1"/>
  <c r="BG5" i="4" a="1"/>
  <c r="BG5" i="4" s="1"/>
  <c r="BJ5" i="4" s="1"/>
  <c r="BG7" i="4" a="1"/>
  <c r="BG7" i="4" s="1"/>
  <c r="BJ7" i="4" s="1"/>
  <c r="BG18" i="4" a="1"/>
  <c r="BG18" i="4" s="1"/>
  <c r="BJ18" i="4" s="1"/>
  <c r="BG17" i="4" a="1"/>
  <c r="BG17" i="4" s="1"/>
  <c r="BJ17" i="4" s="1"/>
  <c r="BG16" i="4" a="1"/>
  <c r="BG16" i="4" s="1"/>
  <c r="BJ16" i="4" s="1"/>
  <c r="BG15" i="4" a="1"/>
  <c r="BG15" i="4" s="1"/>
  <c r="BJ15" i="4" s="1"/>
  <c r="BG10" i="4" a="1"/>
  <c r="BG10" i="4" s="1"/>
  <c r="BJ10" i="4" s="1"/>
  <c r="BG3" i="4" a="1"/>
  <c r="BG3" i="4" s="1"/>
  <c r="BJ3" i="4" s="1"/>
  <c r="BG8" i="4" a="1"/>
  <c r="BG8" i="4" s="1"/>
  <c r="BJ8" i="4" s="1"/>
  <c r="BG13" i="4" a="1"/>
  <c r="BG13" i="4" s="1"/>
  <c r="BJ13" i="4" s="1"/>
  <c r="BG11" i="4" a="1"/>
  <c r="BG11" i="4" s="1"/>
  <c r="BJ11" i="4" s="1"/>
  <c r="BG14" i="4" a="1"/>
  <c r="BG14" i="4" s="1"/>
  <c r="BJ14" i="4" s="1"/>
  <c r="BG9" i="4" a="1"/>
  <c r="BG9" i="4" s="1"/>
  <c r="BJ9" i="4" s="1"/>
  <c r="BG12" i="4" a="1"/>
  <c r="BG12" i="4" s="1"/>
  <c r="BJ12" i="4" s="1"/>
  <c r="BD72" i="4"/>
  <c r="BB72" i="4"/>
  <c r="BD62" i="4"/>
  <c r="BB62" i="4"/>
  <c r="BD57" i="4"/>
  <c r="BB57" i="4"/>
  <c r="BD53" i="4"/>
  <c r="BB53" i="4"/>
  <c r="BB19" i="4"/>
  <c r="BD19" i="4"/>
  <c r="BB14" i="4"/>
  <c r="BD14" i="4"/>
  <c r="BB6" i="4"/>
  <c r="BD6" i="4"/>
  <c r="BB79" i="4"/>
  <c r="BD79" i="4"/>
  <c r="BD65" i="4"/>
  <c r="BB65" i="4"/>
  <c r="BB58" i="4"/>
  <c r="BD58" i="4"/>
  <c r="BB54" i="4"/>
  <c r="BD54" i="4"/>
  <c r="BD50" i="4"/>
  <c r="BB50" i="4"/>
  <c r="BD44" i="4"/>
  <c r="BB44" i="4"/>
  <c r="BD38" i="4"/>
  <c r="BB38" i="4"/>
  <c r="BD30" i="4"/>
  <c r="BB30" i="4"/>
  <c r="BD26" i="4"/>
  <c r="BB26" i="4"/>
  <c r="BB16" i="4"/>
  <c r="BD16" i="4"/>
  <c r="BB80" i="4"/>
  <c r="BD80" i="4"/>
  <c r="BD76" i="4"/>
  <c r="BB76" i="4"/>
  <c r="BB68" i="4"/>
  <c r="BD68" i="4"/>
  <c r="BD48" i="4"/>
  <c r="BB48" i="4"/>
  <c r="BD43" i="4"/>
  <c r="BB43" i="4"/>
  <c r="BD37" i="4"/>
  <c r="BB37" i="4"/>
  <c r="BB29" i="4"/>
  <c r="BD29" i="4"/>
  <c r="BB24" i="4"/>
  <c r="BD24" i="4"/>
  <c r="BB75" i="4"/>
  <c r="BD75" i="4"/>
  <c r="BB71" i="4"/>
  <c r="BD71" i="4"/>
  <c r="BB21" i="4"/>
  <c r="BD21" i="4"/>
  <c r="BB9" i="4"/>
  <c r="BD9" i="4"/>
  <c r="BD78" i="4"/>
  <c r="BB78" i="4"/>
  <c r="BD74" i="4"/>
  <c r="BB74" i="4"/>
  <c r="BB66" i="4"/>
  <c r="BD66" i="4"/>
  <c r="BD59" i="4"/>
  <c r="BB59" i="4"/>
  <c r="BB45" i="4"/>
  <c r="BD45" i="4"/>
  <c r="BB31" i="4"/>
  <c r="BD31" i="4"/>
  <c r="BB22" i="4"/>
  <c r="BD22" i="4"/>
  <c r="BD17" i="4"/>
  <c r="BB17" i="4"/>
  <c r="BB60" i="4"/>
  <c r="BD60" i="4"/>
  <c r="BB56" i="4"/>
  <c r="BD56" i="4"/>
  <c r="BB52" i="4"/>
  <c r="BD52" i="4"/>
  <c r="BB46" i="4"/>
  <c r="BD46" i="4"/>
  <c r="BB36" i="4"/>
  <c r="BD36" i="4"/>
  <c r="BB28" i="4"/>
  <c r="BD28" i="4"/>
  <c r="BB12" i="4"/>
  <c r="BD12" i="4"/>
  <c r="BD70" i="4"/>
  <c r="BB70" i="4"/>
  <c r="BB55" i="4"/>
  <c r="BD55" i="4"/>
  <c r="BD51" i="4"/>
  <c r="BB51" i="4"/>
  <c r="BD40" i="4"/>
  <c r="BB40" i="4"/>
  <c r="BB27" i="4"/>
  <c r="BD27" i="4"/>
  <c r="BB10" i="4"/>
  <c r="BD10" i="4"/>
  <c r="BD3" i="4"/>
  <c r="BB3" i="4"/>
  <c r="BD77" i="4"/>
  <c r="BB77" i="4"/>
  <c r="BD73" i="4"/>
  <c r="BB73" i="4"/>
  <c r="BD69" i="4"/>
  <c r="BB69" i="4"/>
  <c r="BB41" i="4"/>
  <c r="BD41" i="4"/>
  <c r="BB23" i="4"/>
  <c r="BD23" i="4"/>
  <c r="BB18" i="4"/>
  <c r="BD18" i="4"/>
  <c r="BB4" i="4"/>
  <c r="BD4" i="4"/>
  <c r="AW4" i="4"/>
  <c r="AW6" i="4"/>
  <c r="AW9" i="4"/>
  <c r="AW10" i="4"/>
  <c r="AW12" i="4"/>
  <c r="AW14" i="4"/>
  <c r="AW16" i="4"/>
  <c r="AW17" i="4"/>
  <c r="AW18" i="4"/>
  <c r="AW21" i="4"/>
  <c r="AW22" i="4"/>
  <c r="AW23" i="4"/>
  <c r="AW24" i="4"/>
  <c r="AW26" i="4"/>
  <c r="AW27" i="4"/>
  <c r="AW28" i="4"/>
  <c r="AW29" i="4"/>
  <c r="AW31" i="4"/>
  <c r="AW36" i="4"/>
  <c r="AW37" i="4"/>
  <c r="AW38" i="4"/>
  <c r="AW40" i="4"/>
  <c r="AW41" i="4"/>
  <c r="AW43" i="4"/>
  <c r="AW44" i="4"/>
  <c r="AW45" i="4"/>
  <c r="AW46" i="4"/>
  <c r="AW48" i="4"/>
  <c r="AW50" i="4"/>
  <c r="AW51" i="4"/>
  <c r="AW52" i="4"/>
  <c r="AW53" i="4"/>
  <c r="AW54" i="4"/>
  <c r="AW55" i="4"/>
  <c r="AW56" i="4"/>
  <c r="AW57" i="4"/>
  <c r="AW58" i="4"/>
  <c r="AW59" i="4"/>
  <c r="AW60" i="4"/>
  <c r="AW62" i="4"/>
  <c r="AW65" i="4"/>
  <c r="AW66" i="4"/>
  <c r="AW68" i="4"/>
  <c r="AW69" i="4"/>
  <c r="AW70" i="4"/>
  <c r="AW71" i="4"/>
  <c r="AW72" i="4"/>
  <c r="AW73" i="4"/>
  <c r="AW74" i="4"/>
  <c r="AW75" i="4"/>
  <c r="AW76" i="4"/>
  <c r="AW77" i="4"/>
  <c r="AW78" i="4"/>
  <c r="AW79" i="4"/>
  <c r="AW80" i="4"/>
  <c r="AW3" i="4"/>
  <c r="AP21" i="4" l="1"/>
  <c r="AP22" i="4" s="1"/>
  <c r="AP23" i="4" s="1"/>
  <c r="AQ21" i="4"/>
  <c r="AQ22" i="4" s="1"/>
  <c r="AQ23" i="4" s="1"/>
  <c r="AW88" i="4"/>
  <c r="AW87" i="4"/>
  <c r="BH6" i="4" a="1"/>
  <c r="BH6" i="4" s="1"/>
  <c r="BK6" i="4" s="1"/>
  <c r="BF4" i="4" a="1"/>
  <c r="BF4" i="4" s="1"/>
  <c r="BI4" i="4" s="1"/>
  <c r="BH5" i="4" a="1"/>
  <c r="BH5" i="4" s="1"/>
  <c r="BK5" i="4" s="1"/>
  <c r="BH4" i="4" a="1"/>
  <c r="BH4" i="4" s="1"/>
  <c r="BK4" i="4" s="1"/>
  <c r="BH7" i="4" a="1"/>
  <c r="BH7" i="4" s="1"/>
  <c r="BK7" i="4" s="1"/>
  <c r="BF6" i="4" a="1"/>
  <c r="BF6" i="4" s="1"/>
  <c r="BI6" i="4" s="1"/>
  <c r="BF7" i="4" a="1"/>
  <c r="BF7" i="4" s="1"/>
  <c r="BI7" i="4" s="1"/>
  <c r="BF5" i="4" a="1"/>
  <c r="BF5" i="4" s="1"/>
  <c r="BI5" i="4" s="1"/>
  <c r="BH3" i="4" a="1"/>
  <c r="BH3" i="4" s="1"/>
  <c r="BK3" i="4" s="1"/>
  <c r="BF3" i="4" a="1"/>
  <c r="BF3" i="4" s="1"/>
  <c r="BI3" i="4" s="1"/>
  <c r="BF16" i="4" a="1"/>
  <c r="BF16" i="4" s="1"/>
  <c r="BI16" i="4" s="1"/>
  <c r="BF17" i="4" a="1"/>
  <c r="BF17" i="4" s="1"/>
  <c r="BI17" i="4" s="1"/>
  <c r="BF15" i="4" a="1"/>
  <c r="BF15" i="4" s="1"/>
  <c r="BI15" i="4" s="1"/>
  <c r="BF18" i="4" a="1"/>
  <c r="BF18" i="4" s="1"/>
  <c r="BI18" i="4" s="1"/>
  <c r="BH17" i="4" a="1"/>
  <c r="BH17" i="4" s="1"/>
  <c r="BK17" i="4" s="1"/>
  <c r="BH15" i="4" a="1"/>
  <c r="BH15" i="4" s="1"/>
  <c r="BK15" i="4" s="1"/>
  <c r="BH18" i="4" a="1"/>
  <c r="BH18" i="4" s="1"/>
  <c r="BK18" i="4" s="1"/>
  <c r="BH16" i="4" a="1"/>
  <c r="BH16" i="4" s="1"/>
  <c r="BK16" i="4" s="1"/>
  <c r="BH13" i="4" a="1"/>
  <c r="BH13" i="4" s="1"/>
  <c r="BK13" i="4" s="1"/>
  <c r="BH8" i="4" a="1"/>
  <c r="BH8" i="4" s="1"/>
  <c r="BK8" i="4" s="1"/>
  <c r="BH11" i="4" a="1"/>
  <c r="BH11" i="4" s="1"/>
  <c r="BK11" i="4" s="1"/>
  <c r="BF11" i="4" a="1"/>
  <c r="BF11" i="4" s="1"/>
  <c r="BI11" i="4" s="1"/>
  <c r="BH12" i="4" a="1"/>
  <c r="BH12" i="4" s="1"/>
  <c r="BK12" i="4" s="1"/>
  <c r="BH14" i="4" a="1"/>
  <c r="BH14" i="4" s="1"/>
  <c r="BK14" i="4" s="1"/>
  <c r="BF8" i="4" a="1"/>
  <c r="BF8" i="4" s="1"/>
  <c r="BI8" i="4" s="1"/>
  <c r="BF13" i="4" a="1"/>
  <c r="BF13" i="4" s="1"/>
  <c r="BI13" i="4" s="1"/>
  <c r="BF14" i="4" a="1"/>
  <c r="BF14" i="4" s="1"/>
  <c r="BI14" i="4" s="1"/>
  <c r="BH10" i="4" a="1"/>
  <c r="BH10" i="4" s="1"/>
  <c r="BK10" i="4" s="1"/>
  <c r="BF10" i="4" a="1"/>
  <c r="BF10" i="4" s="1"/>
  <c r="BI10" i="4" s="1"/>
  <c r="BF9" i="4" a="1"/>
  <c r="BF9" i="4" s="1"/>
  <c r="BI9" i="4" s="1"/>
  <c r="BH9" i="4" a="1"/>
  <c r="BH9" i="4" s="1"/>
  <c r="BK9" i="4" s="1"/>
  <c r="BF12" i="4" a="1"/>
  <c r="BF12" i="4" s="1"/>
  <c r="BI12" i="4" s="1"/>
  <c r="AQ25" i="4" l="1"/>
  <c r="AQ26" i="4" s="1"/>
  <c r="AQ27" i="4" s="1"/>
  <c r="AQ28" i="4" s="1"/>
  <c r="AQ29" i="4" s="1"/>
  <c r="AQ30" i="4" s="1"/>
  <c r="AQ31" i="4" s="1"/>
  <c r="AQ32" i="4" s="1"/>
  <c r="AQ33" i="4" s="1"/>
  <c r="AP25" i="4"/>
  <c r="AP26" i="4" s="1"/>
  <c r="AP27" i="4" s="1"/>
  <c r="AP28" i="4" s="1"/>
  <c r="AP29" i="4" s="1"/>
  <c r="AP30" i="4" s="1"/>
  <c r="AP31" i="4" s="1"/>
  <c r="AP32" i="4" s="1"/>
  <c r="AP33" i="4" s="1"/>
  <c r="AW89" i="4"/>
  <c r="BN3" i="4"/>
  <c r="BM3" i="4"/>
  <c r="BM6" i="4" s="1"/>
  <c r="AP35" i="4" l="1"/>
  <c r="AP36" i="4" s="1"/>
  <c r="AP37" i="4" s="1"/>
  <c r="AQ35" i="4"/>
  <c r="AQ36" i="4" s="1"/>
  <c r="AQ37" i="4" s="1"/>
  <c r="BR3" i="4"/>
  <c r="BO3" i="4"/>
  <c r="AP39" i="4" l="1"/>
  <c r="AP40" i="4" s="1"/>
  <c r="AQ39" i="4"/>
  <c r="AQ40" i="4" s="1"/>
  <c r="BR28" i="4"/>
  <c r="BR14" i="4"/>
  <c r="BR61" i="4"/>
  <c r="BQ61" i="4"/>
  <c r="BS61" i="4"/>
  <c r="BR69" i="4"/>
  <c r="BR44" i="4"/>
  <c r="BR49" i="4"/>
  <c r="BQ49" i="4"/>
  <c r="BS49" i="4"/>
  <c r="BS47" i="4"/>
  <c r="BR47" i="4"/>
  <c r="BQ47" i="4"/>
  <c r="BS66" i="4"/>
  <c r="BS39" i="4"/>
  <c r="BR39" i="4"/>
  <c r="BQ39" i="4"/>
  <c r="BS21" i="4"/>
  <c r="BS60" i="4"/>
  <c r="BQ79" i="4"/>
  <c r="BR23" i="4"/>
  <c r="BR68" i="4"/>
  <c r="BS16" i="4"/>
  <c r="BS37" i="4"/>
  <c r="BR22" i="4"/>
  <c r="BR38" i="4"/>
  <c r="BS13" i="4"/>
  <c r="BQ19" i="4"/>
  <c r="BR26" i="4"/>
  <c r="BQ14" i="4"/>
  <c r="BR42" i="4"/>
  <c r="BR34" i="4"/>
  <c r="BQ34" i="4"/>
  <c r="BS34" i="4"/>
  <c r="BR5" i="4"/>
  <c r="BQ75" i="4"/>
  <c r="BR4" i="4"/>
  <c r="BS78" i="4"/>
  <c r="BQ50" i="4"/>
  <c r="BR11" i="4"/>
  <c r="BS10" i="4"/>
  <c r="BQ28" i="4"/>
  <c r="BQ72" i="4"/>
  <c r="BR15" i="4"/>
  <c r="BR72" i="4"/>
  <c r="BQ26" i="4"/>
  <c r="BS11" i="4"/>
  <c r="BR77" i="4"/>
  <c r="BQ54" i="4"/>
  <c r="BS19" i="4"/>
  <c r="BS12" i="4"/>
  <c r="BR21" i="4"/>
  <c r="BQ53" i="4"/>
  <c r="BS64" i="4"/>
  <c r="BQ15" i="4"/>
  <c r="BR50" i="4"/>
  <c r="BS76" i="4"/>
  <c r="BR31" i="4"/>
  <c r="BQ51" i="4"/>
  <c r="BQ66" i="4"/>
  <c r="BQ60" i="4"/>
  <c r="BS27" i="4"/>
  <c r="BQ13" i="4"/>
  <c r="BR70" i="4"/>
  <c r="BQ69" i="4"/>
  <c r="BR13" i="4"/>
  <c r="BR59" i="4"/>
  <c r="BR12" i="4"/>
  <c r="BQ11" i="4"/>
  <c r="BS67" i="4"/>
  <c r="BS73" i="4"/>
  <c r="BS50" i="4"/>
  <c r="BR48" i="4"/>
  <c r="BQ45" i="4"/>
  <c r="BQ29" i="4"/>
  <c r="BS57" i="4"/>
  <c r="BQ71" i="4"/>
  <c r="BR71" i="4"/>
  <c r="BQ36" i="4"/>
  <c r="BQ65" i="4"/>
  <c r="BS28" i="4"/>
  <c r="BS43" i="4"/>
  <c r="BS55" i="4"/>
  <c r="BS45" i="4"/>
  <c r="BQ16" i="4"/>
  <c r="BR80" i="4"/>
  <c r="BS48" i="4"/>
  <c r="BS40" i="4"/>
  <c r="BQ78" i="4"/>
  <c r="BR62" i="4"/>
  <c r="BQ58" i="4"/>
  <c r="BS22" i="4"/>
  <c r="BR32" i="4"/>
  <c r="BR79" i="4"/>
  <c r="BR19" i="4"/>
  <c r="BS41" i="4"/>
  <c r="BR9" i="4"/>
  <c r="BQ40" i="4"/>
  <c r="BR53" i="4"/>
  <c r="BS6" i="4"/>
  <c r="BR43" i="4"/>
  <c r="BS63" i="4"/>
  <c r="BQ33" i="4"/>
  <c r="BR41" i="4"/>
  <c r="BS24" i="4"/>
  <c r="BS23" i="4"/>
  <c r="BS70" i="4"/>
  <c r="BR46" i="4"/>
  <c r="BQ52" i="4"/>
  <c r="BQ22" i="4"/>
  <c r="BR6" i="4"/>
  <c r="BQ63" i="4"/>
  <c r="BQ8" i="4"/>
  <c r="BR67" i="4"/>
  <c r="BR35" i="4"/>
  <c r="BQ62" i="4"/>
  <c r="BQ57" i="4"/>
  <c r="BQ24" i="4"/>
  <c r="BS9" i="4"/>
  <c r="BS75" i="4"/>
  <c r="BQ18" i="4"/>
  <c r="BR78" i="4"/>
  <c r="BS36" i="4"/>
  <c r="BR16" i="4"/>
  <c r="BS7" i="4"/>
  <c r="BS17" i="4"/>
  <c r="BQ3" i="4"/>
  <c r="BQ64" i="4"/>
  <c r="BS35" i="4"/>
  <c r="BQ35" i="4"/>
  <c r="BS20" i="4"/>
  <c r="BR20" i="4"/>
  <c r="BQ20" i="4"/>
  <c r="BQ44" i="4"/>
  <c r="BQ23" i="4"/>
  <c r="BR51" i="4"/>
  <c r="BS38" i="4"/>
  <c r="BR56" i="4"/>
  <c r="BQ27" i="4"/>
  <c r="BR76" i="4"/>
  <c r="BR37" i="4"/>
  <c r="BR45" i="4"/>
  <c r="BR65" i="4"/>
  <c r="BS54" i="4"/>
  <c r="BQ56" i="4"/>
  <c r="BQ37" i="4"/>
  <c r="BQ12" i="4"/>
  <c r="BS68" i="4"/>
  <c r="BQ55" i="4"/>
  <c r="BS25" i="4"/>
  <c r="BR74" i="4"/>
  <c r="BS31" i="4"/>
  <c r="BS77" i="4"/>
  <c r="BS59" i="4"/>
  <c r="BQ48" i="4"/>
  <c r="BQ46" i="4"/>
  <c r="BR25" i="4"/>
  <c r="BR8" i="4"/>
  <c r="BR66" i="4"/>
  <c r="BS53" i="4"/>
  <c r="BR24" i="4"/>
  <c r="BS71" i="4"/>
  <c r="BQ30" i="4"/>
  <c r="BR73" i="4"/>
  <c r="BR55" i="4"/>
  <c r="BQ41" i="4"/>
  <c r="BQ38" i="4"/>
  <c r="BQ21" i="4"/>
  <c r="BQ6" i="4"/>
  <c r="BS26" i="4"/>
  <c r="BR10" i="4"/>
  <c r="BS4" i="4"/>
  <c r="BQ80" i="4"/>
  <c r="BR30" i="4"/>
  <c r="BS80" i="4"/>
  <c r="BQ67" i="4"/>
  <c r="BR33" i="4"/>
  <c r="BS32" i="4"/>
  <c r="BQ42" i="4"/>
  <c r="BR75" i="4"/>
  <c r="BR57" i="4"/>
  <c r="BR18" i="4"/>
  <c r="BQ70" i="4"/>
  <c r="BR40" i="4"/>
  <c r="BS74" i="4"/>
  <c r="BS65" i="4"/>
  <c r="BS58" i="4"/>
  <c r="BQ5" i="4"/>
  <c r="BR52" i="4"/>
  <c r="BS69" i="4"/>
  <c r="BS15" i="4"/>
  <c r="BS62" i="4"/>
  <c r="BR36" i="4"/>
  <c r="BQ10" i="4"/>
  <c r="BS46" i="4"/>
  <c r="BS56" i="4"/>
  <c r="BR29" i="4"/>
  <c r="BR17" i="4"/>
  <c r="BQ9" i="4"/>
  <c r="BS3" i="4"/>
  <c r="BS30" i="4"/>
  <c r="BQ74" i="4"/>
  <c r="BR60" i="4"/>
  <c r="BQ31" i="4"/>
  <c r="BS8" i="4"/>
  <c r="BS44" i="4"/>
  <c r="BR54" i="4"/>
  <c r="BR27" i="4"/>
  <c r="BQ76" i="4"/>
  <c r="BQ7" i="4"/>
  <c r="BQ73" i="4"/>
  <c r="BQ25" i="4"/>
  <c r="BS72" i="4"/>
  <c r="BQ59" i="4"/>
  <c r="BS29" i="4"/>
  <c r="BR7" i="4"/>
  <c r="BQ43" i="4"/>
  <c r="BS51" i="4"/>
  <c r="BQ77" i="4"/>
  <c r="BQ68" i="4"/>
  <c r="BS5" i="4"/>
  <c r="BR58" i="4"/>
  <c r="BS18" i="4"/>
  <c r="BS14" i="4"/>
  <c r="BQ4" i="4"/>
  <c r="BS79" i="4"/>
  <c r="BS52" i="4"/>
  <c r="BQ17" i="4"/>
  <c r="BR63" i="4"/>
  <c r="BR64" i="4"/>
  <c r="BQ32" i="4"/>
  <c r="BS33" i="4"/>
  <c r="BS42" i="4"/>
  <c r="AP42" i="4" l="1"/>
  <c r="AP43" i="4" s="1"/>
  <c r="AP44" i="4" s="1"/>
  <c r="AP45" i="4" s="1"/>
  <c r="AP47" i="4" s="1"/>
  <c r="AP49" i="4" s="1"/>
  <c r="AP50" i="4" s="1"/>
  <c r="AP51" i="4" s="1"/>
  <c r="AP52" i="4" s="1"/>
  <c r="AP53" i="4" s="1"/>
  <c r="AP54" i="4" s="1"/>
  <c r="AP55" i="4" s="1"/>
  <c r="AP56" i="4" s="1"/>
  <c r="AP57" i="4" s="1"/>
  <c r="AP58" i="4" s="1"/>
  <c r="AP59" i="4" s="1"/>
  <c r="AQ42" i="4"/>
  <c r="AQ43" i="4" s="1"/>
  <c r="AQ44" i="4" s="1"/>
  <c r="AQ45" i="4" s="1"/>
  <c r="AQ47" i="4" s="1"/>
  <c r="AQ49" i="4" s="1"/>
  <c r="AQ50" i="4" s="1"/>
  <c r="AQ51" i="4" s="1"/>
  <c r="AQ52" i="4" s="1"/>
  <c r="AQ53" i="4" s="1"/>
  <c r="AQ54" i="4" s="1"/>
  <c r="AQ55" i="4" s="1"/>
  <c r="AQ56" i="4" s="1"/>
  <c r="AQ57" i="4" s="1"/>
  <c r="AQ58" i="4" s="1"/>
  <c r="AQ59" i="4" s="1"/>
  <c r="BT13" i="4"/>
  <c r="BU44" i="4"/>
  <c r="BU15" i="4"/>
  <c r="BT12" i="4"/>
  <c r="BT75" i="4"/>
  <c r="BT11" i="4"/>
  <c r="BT62" i="4"/>
  <c r="BT65" i="4"/>
  <c r="BT33" i="4"/>
  <c r="BT29" i="4"/>
  <c r="BT7" i="4"/>
  <c r="BT10" i="4"/>
  <c r="BT44" i="4"/>
  <c r="BT56" i="4"/>
  <c r="BU61" i="4"/>
  <c r="BT61" i="4"/>
  <c r="BU68" i="4"/>
  <c r="BU14" i="4"/>
  <c r="BU31" i="4"/>
  <c r="BU49" i="4"/>
  <c r="BT49" i="4"/>
  <c r="BT42" i="4"/>
  <c r="BU47" i="4"/>
  <c r="BT47" i="4"/>
  <c r="BU39" i="4"/>
  <c r="BT39" i="4"/>
  <c r="BU79" i="4"/>
  <c r="BT3" i="4"/>
  <c r="BU21" i="4"/>
  <c r="BT58" i="4"/>
  <c r="BT36" i="4"/>
  <c r="BU13" i="4"/>
  <c r="BT35" i="4"/>
  <c r="BU78" i="4"/>
  <c r="BU34" i="4"/>
  <c r="BT34" i="4"/>
  <c r="BU59" i="4"/>
  <c r="BU70" i="4"/>
  <c r="BU19" i="4"/>
  <c r="BU28" i="4"/>
  <c r="BU66" i="4"/>
  <c r="BU60" i="4"/>
  <c r="BU48" i="4"/>
  <c r="BU16" i="4"/>
  <c r="BU50" i="4"/>
  <c r="BU69" i="4"/>
  <c r="BU26" i="4"/>
  <c r="BU71" i="4"/>
  <c r="BU11" i="4"/>
  <c r="BU62" i="4"/>
  <c r="BU40" i="4"/>
  <c r="BU75" i="4"/>
  <c r="BU53" i="4"/>
  <c r="BU35" i="4"/>
  <c r="BU45" i="4"/>
  <c r="BU72" i="4"/>
  <c r="BU22" i="4"/>
  <c r="BU64" i="4"/>
  <c r="BU42" i="4"/>
  <c r="BT63" i="4"/>
  <c r="BU43" i="4"/>
  <c r="BU52" i="4"/>
  <c r="BU57" i="4"/>
  <c r="BU6" i="4"/>
  <c r="BU38" i="4"/>
  <c r="BT24" i="4"/>
  <c r="BU74" i="4"/>
  <c r="BU41" i="4"/>
  <c r="BU37" i="4"/>
  <c r="BU24" i="4"/>
  <c r="BU67" i="4"/>
  <c r="BU23" i="4"/>
  <c r="BU55" i="4"/>
  <c r="BT6" i="4"/>
  <c r="BU8" i="4"/>
  <c r="BU36" i="4"/>
  <c r="BT64" i="4"/>
  <c r="BU63" i="4"/>
  <c r="BU33" i="4"/>
  <c r="BU17" i="4"/>
  <c r="BU7" i="4"/>
  <c r="BU25" i="4"/>
  <c r="BU3" i="4"/>
  <c r="BU56" i="4"/>
  <c r="BU46" i="4"/>
  <c r="BU76" i="4"/>
  <c r="BU51" i="4"/>
  <c r="BU20" i="4"/>
  <c r="BT20" i="4"/>
  <c r="BU32" i="4"/>
  <c r="BU18" i="4"/>
  <c r="BU77" i="4"/>
  <c r="BU29" i="4"/>
  <c r="BU9" i="4"/>
  <c r="BU58" i="4"/>
  <c r="BU80" i="4"/>
  <c r="BU10" i="4"/>
  <c r="BU30" i="4"/>
  <c r="BU65" i="4"/>
  <c r="BU5" i="4"/>
  <c r="BU73" i="4"/>
  <c r="BU27" i="4"/>
  <c r="BT32" i="4"/>
  <c r="BU54" i="4"/>
  <c r="BT30" i="4"/>
  <c r="BU4" i="4"/>
  <c r="BT67" i="4"/>
  <c r="BU12" i="4"/>
  <c r="BT73" i="4"/>
  <c r="BT28" i="4"/>
  <c r="BT37" i="4"/>
  <c r="BT27" i="4"/>
  <c r="BT8" i="4"/>
  <c r="BT53" i="4"/>
  <c r="BT70" i="4"/>
  <c r="BT51" i="4"/>
  <c r="BT15" i="4"/>
  <c r="BT38" i="4"/>
  <c r="BT71" i="4"/>
  <c r="BT21" i="4"/>
  <c r="BT48" i="4"/>
  <c r="BT66" i="4"/>
  <c r="BT14" i="4"/>
  <c r="BT52" i="4"/>
  <c r="BT69" i="4"/>
  <c r="BT26" i="4"/>
  <c r="BT45" i="4"/>
  <c r="BT18" i="4"/>
  <c r="BT68" i="4"/>
  <c r="BT31" i="4"/>
  <c r="BT9" i="4"/>
  <c r="BT80" i="4"/>
  <c r="BT79" i="4"/>
  <c r="BT25" i="4"/>
  <c r="BT54" i="4"/>
  <c r="BT78" i="4"/>
  <c r="BT46" i="4"/>
  <c r="BT5" i="4"/>
  <c r="BT22" i="4"/>
  <c r="BT40" i="4"/>
  <c r="BT59" i="4"/>
  <c r="BT76" i="4"/>
  <c r="BT16" i="4"/>
  <c r="BT19" i="4"/>
  <c r="BT4" i="4"/>
  <c r="BT50" i="4"/>
  <c r="BT43" i="4"/>
  <c r="BT57" i="4"/>
  <c r="BT74" i="4"/>
  <c r="BT23" i="4"/>
  <c r="BT41" i="4"/>
  <c r="BT60" i="4"/>
  <c r="BT77" i="4"/>
  <c r="BT17" i="4"/>
  <c r="BT55" i="4"/>
  <c r="BT72" i="4"/>
  <c r="AP61" i="4" l="1"/>
  <c r="AP62" i="4" s="1"/>
  <c r="AP63" i="4" s="1"/>
  <c r="AP64" i="4" s="1"/>
  <c r="AP65" i="4" s="1"/>
  <c r="AP66" i="4" s="1"/>
  <c r="AP67" i="4" s="1"/>
  <c r="AP68" i="4" s="1"/>
  <c r="AP69" i="4" s="1"/>
  <c r="AP70" i="4" s="1"/>
  <c r="AP71" i="4" s="1"/>
  <c r="AP72" i="4" s="1"/>
  <c r="AP73" i="4" s="1"/>
  <c r="AP74" i="4" s="1"/>
  <c r="AP75" i="4" s="1"/>
  <c r="AP76" i="4" s="1"/>
  <c r="AP77" i="4" s="1"/>
  <c r="AP78" i="4" s="1"/>
  <c r="AP79" i="4" s="1"/>
  <c r="AP80" i="4" s="1"/>
  <c r="AQ61" i="4"/>
  <c r="AQ62" i="4" s="1"/>
  <c r="AQ63" i="4" s="1"/>
  <c r="AQ64" i="4" s="1"/>
  <c r="AQ65" i="4" s="1"/>
  <c r="AQ66" i="4" s="1"/>
  <c r="AQ67" i="4" s="1"/>
  <c r="AQ68" i="4" s="1"/>
  <c r="AQ69" i="4" s="1"/>
  <c r="AQ70" i="4" s="1"/>
  <c r="AQ71" i="4" s="1"/>
  <c r="AQ72" i="4" s="1"/>
  <c r="AQ73" i="4" s="1"/>
  <c r="AQ74" i="4" s="1"/>
  <c r="AQ75" i="4" s="1"/>
  <c r="AQ76" i="4" s="1"/>
  <c r="AQ77" i="4" s="1"/>
  <c r="AQ78" i="4" s="1"/>
  <c r="AQ79" i="4" s="1"/>
  <c r="AQ80" i="4" s="1"/>
  <c r="BN9" i="4"/>
  <c r="BN13" i="4" s="1"/>
  <c r="BM9" i="4"/>
</calcChain>
</file>

<file path=xl/sharedStrings.xml><?xml version="1.0" encoding="utf-8"?>
<sst xmlns="http://schemas.openxmlformats.org/spreadsheetml/2006/main" count="118" uniqueCount="73">
  <si>
    <t>Expedition Points</t>
  </si>
  <si>
    <t>Min</t>
  </si>
  <si>
    <t>Max</t>
  </si>
  <si>
    <t>Fighting Base</t>
  </si>
  <si>
    <t>Negotation</t>
  </si>
  <si>
    <t>Good Cost</t>
  </si>
  <si>
    <t>Gold Cost</t>
  </si>
  <si>
    <t>Sup Cost</t>
  </si>
  <si>
    <t>Medal Cost</t>
  </si>
  <si>
    <t>Cost per Try</t>
  </si>
  <si>
    <t>Tries</t>
  </si>
  <si>
    <t>Rounds till win</t>
  </si>
  <si>
    <t>Prev Good</t>
  </si>
  <si>
    <t>Cur Good</t>
  </si>
  <si>
    <t>Lost Negotiations</t>
  </si>
  <si>
    <t>Rounds till Loss</t>
  </si>
  <si>
    <t>GE Points</t>
  </si>
  <si>
    <t>Total</t>
  </si>
  <si>
    <t>Round 1</t>
  </si>
  <si>
    <t>Round 2</t>
  </si>
  <si>
    <t>Round 4</t>
  </si>
  <si>
    <t>G</t>
  </si>
  <si>
    <t>Y</t>
  </si>
  <si>
    <t>R</t>
  </si>
  <si>
    <t>Round 3</t>
  </si>
  <si>
    <t>Round 5</t>
  </si>
  <si>
    <t>Round 6</t>
  </si>
  <si>
    <t>Total Green</t>
  </si>
  <si>
    <t>Total Yellow</t>
  </si>
  <si>
    <t>TOTALS</t>
  </si>
  <si>
    <t>Fighting Lower</t>
  </si>
  <si>
    <t>Fighting Upper</t>
  </si>
  <si>
    <t>Neg Lower</t>
  </si>
  <si>
    <t>Neg Upper</t>
  </si>
  <si>
    <t>Base Percentage</t>
  </si>
  <si>
    <t>NU/FL</t>
  </si>
  <si>
    <t>NU/FU</t>
  </si>
  <si>
    <t>Base</t>
  </si>
  <si>
    <t>MIN</t>
  </si>
  <si>
    <t>MAX</t>
  </si>
  <si>
    <t>Avg Base</t>
  </si>
  <si>
    <t>NL/FL</t>
  </si>
  <si>
    <t>Max Min</t>
  </si>
  <si>
    <t>Min Max</t>
  </si>
  <si>
    <t>Midpoint</t>
  </si>
  <si>
    <t>Total Correct</t>
  </si>
  <si>
    <t>Calc Value</t>
  </si>
  <si>
    <t>Correction</t>
  </si>
  <si>
    <t>Total Correct guesses</t>
  </si>
  <si>
    <t>F-Baseline</t>
  </si>
  <si>
    <t>F-Upper</t>
  </si>
  <si>
    <t>F-Lower</t>
  </si>
  <si>
    <t>Correct Guess Exists</t>
  </si>
  <si>
    <t>Number Correct</t>
  </si>
  <si>
    <t>Total Datapoints</t>
  </si>
  <si>
    <t>Available Guesses</t>
  </si>
  <si>
    <t>%</t>
  </si>
  <si>
    <t>Total Cost</t>
  </si>
  <si>
    <t>%/Good</t>
  </si>
  <si>
    <t>% of Base</t>
  </si>
  <si>
    <t>Point / Good</t>
  </si>
  <si>
    <t>N = Negotate, F = Fighting, L = Lower, U = Upper</t>
  </si>
  <si>
    <t>Note: Excludes all ".1" encounters</t>
  </si>
  <si>
    <t>Cumulative Cost</t>
  </si>
  <si>
    <t>Goods</t>
  </si>
  <si>
    <t>Gold</t>
  </si>
  <si>
    <t>Supplies</t>
  </si>
  <si>
    <t>GE1</t>
  </si>
  <si>
    <t>GE2</t>
  </si>
  <si>
    <t>GE3</t>
  </si>
  <si>
    <t>GE4</t>
  </si>
  <si>
    <t>Rounds</t>
  </si>
  <si>
    <t>Total goods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</si>
</sst>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%"/>
    <numFmt numFmtId="165" formatCode="0.00000%"/>
    <numFmt numFmtId="166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2" borderId="0" xfId="0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0" xfId="0" applyFill="1" applyBorder="1"/>
    <xf numFmtId="0" fontId="0" fillId="3" borderId="0" xfId="0" applyFill="1" applyBorder="1"/>
    <xf numFmtId="0" fontId="0" fillId="3" borderId="1" xfId="0" applyFill="1" applyBorder="1"/>
    <xf numFmtId="0" fontId="0" fillId="0" borderId="1" xfId="0" applyFill="1" applyBorder="1"/>
    <xf numFmtId="0" fontId="0" fillId="3" borderId="2" xfId="0" applyFill="1" applyBorder="1"/>
    <xf numFmtId="0" fontId="0" fillId="0" borderId="2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Alignment="1"/>
    <xf numFmtId="10" fontId="0" fillId="0" borderId="0" xfId="1" applyNumberFormat="1" applyFont="1" applyBorder="1"/>
    <xf numFmtId="10" fontId="0" fillId="0" borderId="1" xfId="1" applyNumberFormat="1" applyFont="1" applyBorder="1"/>
    <xf numFmtId="10" fontId="0" fillId="0" borderId="2" xfId="1" applyNumberFormat="1" applyFont="1" applyBorder="1"/>
    <xf numFmtId="0" fontId="0" fillId="0" borderId="0" xfId="0" applyFill="1" applyAlignment="1">
      <alignment horizontal="center"/>
    </xf>
    <xf numFmtId="10" fontId="0" fillId="0" borderId="0" xfId="1" applyNumberFormat="1" applyFont="1" applyFill="1" applyBorder="1"/>
    <xf numFmtId="10" fontId="0" fillId="0" borderId="0" xfId="1" applyNumberFormat="1" applyFont="1"/>
    <xf numFmtId="10" fontId="0" fillId="0" borderId="0" xfId="0" applyNumberFormat="1"/>
    <xf numFmtId="164" fontId="0" fillId="0" borderId="0" xfId="1" applyNumberFormat="1" applyFont="1"/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10" fontId="0" fillId="0" borderId="0" xfId="0" applyNumberFormat="1" applyBorder="1"/>
    <xf numFmtId="9" fontId="0" fillId="0" borderId="0" xfId="1" applyFont="1"/>
    <xf numFmtId="0" fontId="0" fillId="0" borderId="6" xfId="0" applyFill="1" applyBorder="1"/>
    <xf numFmtId="0" fontId="0" fillId="0" borderId="7" xfId="0" applyBorder="1"/>
    <xf numFmtId="0" fontId="0" fillId="0" borderId="7" xfId="0" applyFill="1" applyBorder="1"/>
    <xf numFmtId="0" fontId="0" fillId="0" borderId="8" xfId="0" applyFill="1" applyBorder="1"/>
    <xf numFmtId="0" fontId="0" fillId="0" borderId="9" xfId="0" applyFill="1" applyBorder="1"/>
    <xf numFmtId="0" fontId="0" fillId="3" borderId="7" xfId="0" applyFill="1" applyBorder="1"/>
    <xf numFmtId="0" fontId="0" fillId="0" borderId="10" xfId="0" applyFill="1" applyBorder="1"/>
    <xf numFmtId="0" fontId="0" fillId="0" borderId="11" xfId="0" applyBorder="1"/>
    <xf numFmtId="0" fontId="0" fillId="0" borderId="9" xfId="0" applyBorder="1"/>
    <xf numFmtId="0" fontId="0" fillId="3" borderId="11" xfId="0" applyFill="1" applyBorder="1"/>
    <xf numFmtId="0" fontId="0" fillId="0" borderId="11" xfId="0" applyFill="1" applyBorder="1"/>
    <xf numFmtId="0" fontId="0" fillId="3" borderId="10" xfId="0" applyFill="1" applyBorder="1"/>
    <xf numFmtId="0" fontId="0" fillId="0" borderId="12" xfId="0" applyFill="1" applyBorder="1"/>
    <xf numFmtId="0" fontId="0" fillId="0" borderId="13" xfId="0" applyFill="1" applyBorder="1"/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0" borderId="17" xfId="0" applyFill="1" applyBorder="1"/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3" borderId="17" xfId="0" applyFill="1" applyBorder="1"/>
    <xf numFmtId="0" fontId="0" fillId="3" borderId="18" xfId="0" applyFill="1" applyBorder="1"/>
    <xf numFmtId="0" fontId="0" fillId="0" borderId="21" xfId="0" applyFill="1" applyBorder="1"/>
    <xf numFmtId="0" fontId="0" fillId="0" borderId="22" xfId="0" applyFill="1" applyBorder="1"/>
    <xf numFmtId="0" fontId="0" fillId="0" borderId="21" xfId="0" applyBorder="1"/>
    <xf numFmtId="0" fontId="0" fillId="0" borderId="22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3" borderId="22" xfId="0" applyFill="1" applyBorder="1"/>
    <xf numFmtId="0" fontId="0" fillId="0" borderId="23" xfId="0" applyFill="1" applyBorder="1"/>
    <xf numFmtId="0" fontId="0" fillId="0" borderId="24" xfId="0" applyFill="1" applyBorder="1"/>
    <xf numFmtId="0" fontId="0" fillId="0" borderId="23" xfId="0" applyBorder="1"/>
    <xf numFmtId="0" fontId="0" fillId="0" borderId="24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4" xfId="0" applyFill="1" applyBorder="1"/>
    <xf numFmtId="0" fontId="0" fillId="3" borderId="6" xfId="0" applyFill="1" applyBorder="1"/>
    <xf numFmtId="0" fontId="0" fillId="0" borderId="12" xfId="0" applyBorder="1"/>
    <xf numFmtId="0" fontId="2" fillId="0" borderId="0" xfId="0" applyFont="1"/>
    <xf numFmtId="10" fontId="0" fillId="4" borderId="0" xfId="1" applyNumberFormat="1" applyFont="1" applyFill="1"/>
    <xf numFmtId="164" fontId="0" fillId="4" borderId="0" xfId="1" applyNumberFormat="1" applyFont="1" applyFill="1"/>
    <xf numFmtId="164" fontId="0" fillId="0" borderId="0" xfId="1" applyNumberFormat="1" applyFont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0" xfId="0" applyFont="1"/>
    <xf numFmtId="0" fontId="3" fillId="0" borderId="6" xfId="0" applyFont="1" applyFill="1" applyBorder="1"/>
    <xf numFmtId="0" fontId="3" fillId="0" borderId="17" xfId="0" applyFont="1" applyBorder="1"/>
    <xf numFmtId="0" fontId="3" fillId="0" borderId="0" xfId="0" applyFont="1" applyBorder="1"/>
    <xf numFmtId="0" fontId="3" fillId="0" borderId="18" xfId="0" applyFont="1" applyBorder="1"/>
    <xf numFmtId="0" fontId="3" fillId="0" borderId="7" xfId="0" applyFont="1" applyBorder="1"/>
    <xf numFmtId="0" fontId="3" fillId="0" borderId="6" xfId="0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/>
    <xf numFmtId="166" fontId="0" fillId="0" borderId="0" xfId="1" applyNumberFormat="1" applyFont="1" applyFill="1" applyAlignment="1">
      <alignment horizontal="center"/>
    </xf>
    <xf numFmtId="166" fontId="0" fillId="0" borderId="0" xfId="1" applyNumberFormat="1" applyFont="1"/>
    <xf numFmtId="166" fontId="0" fillId="0" borderId="0" xfId="1" applyNumberFormat="1" applyFont="1" applyFill="1"/>
    <xf numFmtId="0" fontId="3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166" fontId="0" fillId="0" borderId="0" xfId="1" applyNumberFormat="1" applyFont="1" applyFill="1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3">
    <dxf>
      <fill>
        <patternFill>
          <bgColor rgb="FFFFC000"/>
        </patternFill>
      </fill>
    </dxf>
    <dxf>
      <fill>
        <patternFill>
          <bgColor rgb="FFFFA7A7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009900"/>
      <color rgb="FFFFA7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Negotiation Expedition Points vs.</a:t>
            </a:r>
            <a:r>
              <a:rPr lang="en-US" baseline="0"/>
              <a:t> Fighting Expedition Points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Negotiation 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Negotiate'!$B$3:$B$80</c:f>
              <c:numCache>
                <c:formatCode>General</c:formatCode>
                <c:ptCount val="78"/>
                <c:pt idx="0">
                  <c:v>243</c:v>
                </c:pt>
                <c:pt idx="1">
                  <c:v>312</c:v>
                </c:pt>
                <c:pt idx="2">
                  <c:v>318</c:v>
                </c:pt>
                <c:pt idx="3">
                  <c:v>411</c:v>
                </c:pt>
                <c:pt idx="4">
                  <c:v>404</c:v>
                </c:pt>
                <c:pt idx="5">
                  <c:v>765</c:v>
                </c:pt>
                <c:pt idx="6">
                  <c:v>715</c:v>
                </c:pt>
                <c:pt idx="7">
                  <c:v>424</c:v>
                </c:pt>
                <c:pt idx="8">
                  <c:v>439</c:v>
                </c:pt>
                <c:pt idx="9">
                  <c:v>553</c:v>
                </c:pt>
                <c:pt idx="10">
                  <c:v>518</c:v>
                </c:pt>
                <c:pt idx="11">
                  <c:v>594</c:v>
                </c:pt>
                <c:pt idx="12">
                  <c:v>907</c:v>
                </c:pt>
                <c:pt idx="13">
                  <c:v>892</c:v>
                </c:pt>
                <c:pt idx="14">
                  <c:v>654</c:v>
                </c:pt>
                <c:pt idx="15">
                  <c:v>665</c:v>
                </c:pt>
                <c:pt idx="16">
                  <c:v>760</c:v>
                </c:pt>
                <c:pt idx="17">
                  <c:v>1028</c:v>
                </c:pt>
                <c:pt idx="18">
                  <c:v>1045</c:v>
                </c:pt>
                <c:pt idx="19">
                  <c:v>789</c:v>
                </c:pt>
                <c:pt idx="20">
                  <c:v>816</c:v>
                </c:pt>
                <c:pt idx="21">
                  <c:v>856</c:v>
                </c:pt>
                <c:pt idx="22">
                  <c:v>816</c:v>
                </c:pt>
                <c:pt idx="23">
                  <c:v>1364</c:v>
                </c:pt>
                <c:pt idx="24">
                  <c:v>826</c:v>
                </c:pt>
                <c:pt idx="25">
                  <c:v>884</c:v>
                </c:pt>
                <c:pt idx="26">
                  <c:v>869</c:v>
                </c:pt>
                <c:pt idx="27">
                  <c:v>1459</c:v>
                </c:pt>
                <c:pt idx="28">
                  <c:v>921</c:v>
                </c:pt>
                <c:pt idx="29">
                  <c:v>1002</c:v>
                </c:pt>
                <c:pt idx="30">
                  <c:v>985</c:v>
                </c:pt>
                <c:pt idx="31">
                  <c:v>1809</c:v>
                </c:pt>
                <c:pt idx="32">
                  <c:v>1837</c:v>
                </c:pt>
                <c:pt idx="33">
                  <c:v>1087</c:v>
                </c:pt>
                <c:pt idx="34">
                  <c:v>1087</c:v>
                </c:pt>
                <c:pt idx="35">
                  <c:v>1034</c:v>
                </c:pt>
                <c:pt idx="36">
                  <c:v>1212</c:v>
                </c:pt>
                <c:pt idx="37">
                  <c:v>2206</c:v>
                </c:pt>
                <c:pt idx="38">
                  <c:v>1529</c:v>
                </c:pt>
                <c:pt idx="39">
                  <c:v>1679</c:v>
                </c:pt>
                <c:pt idx="40">
                  <c:v>1737</c:v>
                </c:pt>
                <c:pt idx="41">
                  <c:v>1764</c:v>
                </c:pt>
                <c:pt idx="42">
                  <c:v>2767</c:v>
                </c:pt>
                <c:pt idx="43">
                  <c:v>1930</c:v>
                </c:pt>
                <c:pt idx="44">
                  <c:v>2083</c:v>
                </c:pt>
                <c:pt idx="45">
                  <c:v>2105</c:v>
                </c:pt>
                <c:pt idx="46">
                  <c:v>2038</c:v>
                </c:pt>
                <c:pt idx="47">
                  <c:v>2072</c:v>
                </c:pt>
                <c:pt idx="48">
                  <c:v>2851</c:v>
                </c:pt>
                <c:pt idx="49">
                  <c:v>2748</c:v>
                </c:pt>
                <c:pt idx="50">
                  <c:v>2664</c:v>
                </c:pt>
                <c:pt idx="51">
                  <c:v>2539</c:v>
                </c:pt>
                <c:pt idx="52">
                  <c:v>3279</c:v>
                </c:pt>
                <c:pt idx="53">
                  <c:v>3345</c:v>
                </c:pt>
                <c:pt idx="54">
                  <c:v>3396</c:v>
                </c:pt>
                <c:pt idx="55">
                  <c:v>3243</c:v>
                </c:pt>
                <c:pt idx="56">
                  <c:v>3881</c:v>
                </c:pt>
                <c:pt idx="57">
                  <c:v>3759</c:v>
                </c:pt>
                <c:pt idx="58">
                  <c:v>4386</c:v>
                </c:pt>
                <c:pt idx="59">
                  <c:v>4260</c:v>
                </c:pt>
                <c:pt idx="60">
                  <c:v>4745</c:v>
                </c:pt>
                <c:pt idx="61">
                  <c:v>4611</c:v>
                </c:pt>
                <c:pt idx="62">
                  <c:v>4695</c:v>
                </c:pt>
                <c:pt idx="63">
                  <c:v>4620</c:v>
                </c:pt>
                <c:pt idx="64">
                  <c:v>4923</c:v>
                </c:pt>
                <c:pt idx="65">
                  <c:v>4771</c:v>
                </c:pt>
                <c:pt idx="66">
                  <c:v>5386</c:v>
                </c:pt>
                <c:pt idx="67">
                  <c:v>5734</c:v>
                </c:pt>
                <c:pt idx="68">
                  <c:v>5299</c:v>
                </c:pt>
                <c:pt idx="69">
                  <c:v>5821</c:v>
                </c:pt>
                <c:pt idx="70">
                  <c:v>6959</c:v>
                </c:pt>
                <c:pt idx="71">
                  <c:v>6371</c:v>
                </c:pt>
                <c:pt idx="72">
                  <c:v>6861</c:v>
                </c:pt>
                <c:pt idx="73">
                  <c:v>5978</c:v>
                </c:pt>
                <c:pt idx="74">
                  <c:v>6793</c:v>
                </c:pt>
                <c:pt idx="75">
                  <c:v>7462</c:v>
                </c:pt>
                <c:pt idx="76">
                  <c:v>6682</c:v>
                </c:pt>
                <c:pt idx="77">
                  <c:v>7128</c:v>
                </c:pt>
              </c:numCache>
            </c:numRef>
          </c:yVal>
          <c:smooth val="0"/>
        </c:ser>
        <c:ser>
          <c:idx val="1"/>
          <c:order val="1"/>
          <c:tx>
            <c:v>Fighting Expedition Points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Negotiate'!$C$3:$C$80</c:f>
              <c:numCache>
                <c:formatCode>General</c:formatCode>
                <c:ptCount val="78"/>
                <c:pt idx="0">
                  <c:v>251</c:v>
                </c:pt>
                <c:pt idx="1">
                  <c:v>334</c:v>
                </c:pt>
                <c:pt idx="2">
                  <c:v>334</c:v>
                </c:pt>
                <c:pt idx="3">
                  <c:v>418</c:v>
                </c:pt>
                <c:pt idx="4">
                  <c:v>418</c:v>
                </c:pt>
                <c:pt idx="5">
                  <c:v>752</c:v>
                </c:pt>
                <c:pt idx="6">
                  <c:v>752</c:v>
                </c:pt>
                <c:pt idx="7">
                  <c:v>439</c:v>
                </c:pt>
                <c:pt idx="8">
                  <c:v>439</c:v>
                </c:pt>
                <c:pt idx="9">
                  <c:v>527</c:v>
                </c:pt>
                <c:pt idx="10">
                  <c:v>527</c:v>
                </c:pt>
                <c:pt idx="11">
                  <c:v>614</c:v>
                </c:pt>
                <c:pt idx="12">
                  <c:v>877</c:v>
                </c:pt>
                <c:pt idx="13">
                  <c:v>877</c:v>
                </c:pt>
                <c:pt idx="14">
                  <c:v>643</c:v>
                </c:pt>
                <c:pt idx="15">
                  <c:v>643</c:v>
                </c:pt>
                <c:pt idx="16">
                  <c:v>735</c:v>
                </c:pt>
                <c:pt idx="17">
                  <c:v>1011</c:v>
                </c:pt>
                <c:pt idx="18">
                  <c:v>1011</c:v>
                </c:pt>
                <c:pt idx="19">
                  <c:v>802</c:v>
                </c:pt>
                <c:pt idx="20">
                  <c:v>802</c:v>
                </c:pt>
                <c:pt idx="21">
                  <c:v>802</c:v>
                </c:pt>
                <c:pt idx="22">
                  <c:v>802</c:v>
                </c:pt>
                <c:pt idx="23">
                  <c:v>1203</c:v>
                </c:pt>
                <c:pt idx="24">
                  <c:v>869</c:v>
                </c:pt>
                <c:pt idx="25">
                  <c:v>869</c:v>
                </c:pt>
                <c:pt idx="26">
                  <c:v>869</c:v>
                </c:pt>
                <c:pt idx="27">
                  <c:v>1412</c:v>
                </c:pt>
                <c:pt idx="28">
                  <c:v>969</c:v>
                </c:pt>
                <c:pt idx="29">
                  <c:v>969</c:v>
                </c:pt>
                <c:pt idx="30">
                  <c:v>969</c:v>
                </c:pt>
                <c:pt idx="31">
                  <c:v>1696</c:v>
                </c:pt>
                <c:pt idx="32">
                  <c:v>1696</c:v>
                </c:pt>
                <c:pt idx="33">
                  <c:v>1069</c:v>
                </c:pt>
                <c:pt idx="34">
                  <c:v>1069</c:v>
                </c:pt>
                <c:pt idx="35">
                  <c:v>1069</c:v>
                </c:pt>
                <c:pt idx="36">
                  <c:v>1069</c:v>
                </c:pt>
                <c:pt idx="37">
                  <c:v>2004</c:v>
                </c:pt>
                <c:pt idx="38">
                  <c:v>1503</c:v>
                </c:pt>
                <c:pt idx="39">
                  <c:v>1503</c:v>
                </c:pt>
                <c:pt idx="40">
                  <c:v>1654</c:v>
                </c:pt>
                <c:pt idx="41">
                  <c:v>1654</c:v>
                </c:pt>
                <c:pt idx="42">
                  <c:v>2405</c:v>
                </c:pt>
                <c:pt idx="43">
                  <c:v>1837</c:v>
                </c:pt>
                <c:pt idx="44">
                  <c:v>1837</c:v>
                </c:pt>
                <c:pt idx="45">
                  <c:v>2004</c:v>
                </c:pt>
                <c:pt idx="46">
                  <c:v>2004</c:v>
                </c:pt>
                <c:pt idx="47">
                  <c:v>2004</c:v>
                </c:pt>
                <c:pt idx="48">
                  <c:v>2672</c:v>
                </c:pt>
                <c:pt idx="49">
                  <c:v>2497</c:v>
                </c:pt>
                <c:pt idx="50">
                  <c:v>2497</c:v>
                </c:pt>
                <c:pt idx="51">
                  <c:v>2497</c:v>
                </c:pt>
                <c:pt idx="52">
                  <c:v>3073</c:v>
                </c:pt>
                <c:pt idx="53">
                  <c:v>3040</c:v>
                </c:pt>
                <c:pt idx="54">
                  <c:v>3040</c:v>
                </c:pt>
                <c:pt idx="55">
                  <c:v>3040</c:v>
                </c:pt>
                <c:pt idx="56">
                  <c:v>3474</c:v>
                </c:pt>
                <c:pt idx="57">
                  <c:v>3758</c:v>
                </c:pt>
                <c:pt idx="58">
                  <c:v>3758</c:v>
                </c:pt>
                <c:pt idx="59">
                  <c:v>3758</c:v>
                </c:pt>
                <c:pt idx="60">
                  <c:v>4008</c:v>
                </c:pt>
                <c:pt idx="61">
                  <c:v>4008</c:v>
                </c:pt>
                <c:pt idx="62">
                  <c:v>4543</c:v>
                </c:pt>
                <c:pt idx="63">
                  <c:v>4543</c:v>
                </c:pt>
                <c:pt idx="64">
                  <c:v>4543</c:v>
                </c:pt>
                <c:pt idx="65">
                  <c:v>4543</c:v>
                </c:pt>
                <c:pt idx="66">
                  <c:v>5211</c:v>
                </c:pt>
                <c:pt idx="67">
                  <c:v>5211</c:v>
                </c:pt>
                <c:pt idx="68">
                  <c:v>5211</c:v>
                </c:pt>
                <c:pt idx="69">
                  <c:v>5211</c:v>
                </c:pt>
                <c:pt idx="70">
                  <c:v>5879</c:v>
                </c:pt>
                <c:pt idx="71">
                  <c:v>5879</c:v>
                </c:pt>
                <c:pt idx="72">
                  <c:v>5879</c:v>
                </c:pt>
                <c:pt idx="73">
                  <c:v>5879</c:v>
                </c:pt>
                <c:pt idx="74">
                  <c:v>6680</c:v>
                </c:pt>
                <c:pt idx="75">
                  <c:v>6680</c:v>
                </c:pt>
                <c:pt idx="76">
                  <c:v>6680</c:v>
                </c:pt>
                <c:pt idx="77">
                  <c:v>6680</c:v>
                </c:pt>
              </c:numCache>
            </c:numRef>
          </c:yVal>
          <c:smooth val="0"/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900480"/>
        <c:axId val="171577728"/>
      </c:scatterChart>
      <c:valAx>
        <c:axId val="170900480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71577728"/>
        <c:crosses val="autoZero"/>
        <c:crossBetween val="midCat"/>
        <c:majorUnit val="1"/>
      </c:valAx>
      <c:valAx>
        <c:axId val="171577728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70900480"/>
        <c:crossesAt val="0"/>
        <c:crossBetween val="midCat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ayout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Negotiation Expedition Points vs.</a:t>
            </a:r>
            <a:r>
              <a:rPr lang="en-US" baseline="0"/>
              <a:t> Number of Negotiation Offers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Negotiation Expedition Points</c:v>
          </c:tx>
          <c:spPr>
            <a:ln>
              <a:solidFill>
                <a:srgbClr val="FF0000"/>
              </a:solidFill>
            </a:ln>
          </c:spPr>
          <c:marker>
            <c:symbol val="diamond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Negotiate'!$AW$3:$AW$80</c:f>
              <c:numCache>
                <c:formatCode>0.00%</c:formatCode>
                <c:ptCount val="78"/>
                <c:pt idx="0">
                  <c:v>0.96812749003984067</c:v>
                </c:pt>
                <c:pt idx="1">
                  <c:v>0.93413173652694614</c:v>
                </c:pt>
                <c:pt idx="2">
                  <c:v>0.95209580838323349</c:v>
                </c:pt>
                <c:pt idx="3">
                  <c:v>0.98325358851674638</c:v>
                </c:pt>
                <c:pt idx="4">
                  <c:v>0.96650717703349287</c:v>
                </c:pt>
                <c:pt idx="5">
                  <c:v>1.0172872340425532</c:v>
                </c:pt>
                <c:pt idx="6">
                  <c:v>0.95079787234042556</c:v>
                </c:pt>
                <c:pt idx="7">
                  <c:v>0.96583143507972669</c:v>
                </c:pt>
                <c:pt idx="8">
                  <c:v>1</c:v>
                </c:pt>
                <c:pt idx="9">
                  <c:v>1.0493358633776091</c:v>
                </c:pt>
                <c:pt idx="10">
                  <c:v>0.98292220113851991</c:v>
                </c:pt>
                <c:pt idx="11">
                  <c:v>0.96742671009771986</c:v>
                </c:pt>
                <c:pt idx="12">
                  <c:v>1.0342075256556442</c:v>
                </c:pt>
                <c:pt idx="13">
                  <c:v>1.0171037628278221</c:v>
                </c:pt>
                <c:pt idx="14">
                  <c:v>1.0171073094867806</c:v>
                </c:pt>
                <c:pt idx="15">
                  <c:v>1.0342146189735615</c:v>
                </c:pt>
                <c:pt idx="16">
                  <c:v>1.0340136054421769</c:v>
                </c:pt>
                <c:pt idx="17">
                  <c:v>1.0168150346191889</c:v>
                </c:pt>
                <c:pt idx="18">
                  <c:v>1.0336300692383777</c:v>
                </c:pt>
                <c:pt idx="19">
                  <c:v>0.98379052369077302</c:v>
                </c:pt>
                <c:pt idx="20">
                  <c:v>1.0174563591022443</c:v>
                </c:pt>
                <c:pt idx="21">
                  <c:v>1.0673316708229426</c:v>
                </c:pt>
                <c:pt idx="22">
                  <c:v>1.0174563591022443</c:v>
                </c:pt>
                <c:pt idx="23">
                  <c:v>1.1338320864505402</c:v>
                </c:pt>
                <c:pt idx="24">
                  <c:v>0.95051783659378597</c:v>
                </c:pt>
                <c:pt idx="25">
                  <c:v>1.0172612197928654</c:v>
                </c:pt>
                <c:pt idx="26">
                  <c:v>1</c:v>
                </c:pt>
                <c:pt idx="27">
                  <c:v>1.0332861189801699</c:v>
                </c:pt>
                <c:pt idx="28">
                  <c:v>0.9504643962848297</c:v>
                </c:pt>
                <c:pt idx="29">
                  <c:v>1.0340557275541795</c:v>
                </c:pt>
                <c:pt idx="30">
                  <c:v>1.0165118679050567</c:v>
                </c:pt>
                <c:pt idx="31">
                  <c:v>1.0666273584905661</c:v>
                </c:pt>
                <c:pt idx="32">
                  <c:v>1.0831367924528301</c:v>
                </c:pt>
                <c:pt idx="33">
                  <c:v>1.0168381665107578</c:v>
                </c:pt>
                <c:pt idx="34">
                  <c:v>1.0168381665107578</c:v>
                </c:pt>
                <c:pt idx="35">
                  <c:v>0.96725912067352671</c:v>
                </c:pt>
                <c:pt idx="36">
                  <c:v>1.1337698783910197</c:v>
                </c:pt>
                <c:pt idx="37">
                  <c:v>1.1007984031936129</c:v>
                </c:pt>
                <c:pt idx="38">
                  <c:v>1.0172987358616101</c:v>
                </c:pt>
                <c:pt idx="39">
                  <c:v>1.1170991350632069</c:v>
                </c:pt>
                <c:pt idx="40">
                  <c:v>1.0501813784764209</c:v>
                </c:pt>
                <c:pt idx="41">
                  <c:v>1.0665054413542927</c:v>
                </c:pt>
                <c:pt idx="42">
                  <c:v>1.1505197505197504</c:v>
                </c:pt>
                <c:pt idx="43">
                  <c:v>1.0506260206859008</c:v>
                </c:pt>
                <c:pt idx="44">
                  <c:v>1.1339139902014153</c:v>
                </c:pt>
                <c:pt idx="45">
                  <c:v>1.0503992015968064</c:v>
                </c:pt>
                <c:pt idx="46">
                  <c:v>1.0169660678642714</c:v>
                </c:pt>
                <c:pt idx="47">
                  <c:v>1.0339321357285429</c:v>
                </c:pt>
                <c:pt idx="48">
                  <c:v>1.0669910179640718</c:v>
                </c:pt>
                <c:pt idx="49">
                  <c:v>1.1005206247496997</c:v>
                </c:pt>
                <c:pt idx="50">
                  <c:v>1.066880256307569</c:v>
                </c:pt>
                <c:pt idx="51">
                  <c:v>1.0168201842210653</c:v>
                </c:pt>
                <c:pt idx="52">
                  <c:v>1.0670354702245364</c:v>
                </c:pt>
                <c:pt idx="53">
                  <c:v>1.100328947368421</c:v>
                </c:pt>
                <c:pt idx="54">
                  <c:v>1.1171052631578948</c:v>
                </c:pt>
                <c:pt idx="55">
                  <c:v>1.0667763157894736</c:v>
                </c:pt>
                <c:pt idx="56">
                  <c:v>1.1171560161197467</c:v>
                </c:pt>
                <c:pt idx="57">
                  <c:v>1.0002660989888239</c:v>
                </c:pt>
                <c:pt idx="58">
                  <c:v>1.1671101649813731</c:v>
                </c:pt>
                <c:pt idx="59">
                  <c:v>1.133581692389569</c:v>
                </c:pt>
                <c:pt idx="60">
                  <c:v>1.183882235528942</c:v>
                </c:pt>
                <c:pt idx="61">
                  <c:v>1.1504491017964071</c:v>
                </c:pt>
                <c:pt idx="62">
                  <c:v>1.0334580673563725</c:v>
                </c:pt>
                <c:pt idx="63">
                  <c:v>1.0169491525423728</c:v>
                </c:pt>
                <c:pt idx="64">
                  <c:v>1.0836451683909312</c:v>
                </c:pt>
                <c:pt idx="65">
                  <c:v>1.0501871010345587</c:v>
                </c:pt>
                <c:pt idx="66">
                  <c:v>1.033582805603531</c:v>
                </c:pt>
                <c:pt idx="67">
                  <c:v>1.1003646133179812</c:v>
                </c:pt>
                <c:pt idx="68">
                  <c:v>1.0168873536749183</c:v>
                </c:pt>
                <c:pt idx="69">
                  <c:v>1.1170600652465938</c:v>
                </c:pt>
                <c:pt idx="70">
                  <c:v>1.1837047116856609</c:v>
                </c:pt>
                <c:pt idx="71">
                  <c:v>1.0836877019901343</c:v>
                </c:pt>
                <c:pt idx="72">
                  <c:v>1.1670352100697396</c:v>
                </c:pt>
                <c:pt idx="73">
                  <c:v>1.0168395985711856</c:v>
                </c:pt>
                <c:pt idx="74">
                  <c:v>1.0169161676646707</c:v>
                </c:pt>
                <c:pt idx="75">
                  <c:v>1.1170658682634731</c:v>
                </c:pt>
                <c:pt idx="76">
                  <c:v>1.0002994011976047</c:v>
                </c:pt>
                <c:pt idx="77">
                  <c:v>1.067065868263473</c:v>
                </c:pt>
              </c:numCache>
            </c:numRef>
          </c:yVal>
          <c:smooth val="0"/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850048"/>
        <c:axId val="176852352"/>
      </c:scatterChart>
      <c:scatterChart>
        <c:scatterStyle val="lineMarker"/>
        <c:varyColors val="0"/>
        <c:ser>
          <c:idx val="1"/>
          <c:order val="1"/>
          <c:tx>
            <c:v>Number of Negotiation Offers</c:v>
          </c:tx>
          <c:spPr>
            <a:ln w="44450" cmpd="sng">
              <a:solidFill>
                <a:srgbClr val="009900"/>
              </a:solidFill>
              <a:prstDash val="dash"/>
            </a:ln>
          </c:spPr>
          <c:marker>
            <c:symbol val="square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Negotiate'!$AF$3:$AF$80</c:f>
              <c:numCache>
                <c:formatCode>General</c:formatCode>
                <c:ptCount val="78"/>
                <c:pt idx="0">
                  <c:v>8</c:v>
                </c:pt>
                <c:pt idx="1">
                  <c:v>6</c:v>
                </c:pt>
                <c:pt idx="2">
                  <c:v>7</c:v>
                </c:pt>
                <c:pt idx="3">
                  <c:v>9</c:v>
                </c:pt>
                <c:pt idx="4">
                  <c:v>8</c:v>
                </c:pt>
                <c:pt idx="5">
                  <c:v>11</c:v>
                </c:pt>
                <c:pt idx="6">
                  <c:v>7</c:v>
                </c:pt>
                <c:pt idx="7">
                  <c:v>8</c:v>
                </c:pt>
                <c:pt idx="8">
                  <c:v>10</c:v>
                </c:pt>
                <c:pt idx="9">
                  <c:v>13</c:v>
                </c:pt>
                <c:pt idx="10">
                  <c:v>9</c:v>
                </c:pt>
                <c:pt idx="11">
                  <c:v>8</c:v>
                </c:pt>
                <c:pt idx="12">
                  <c:v>12</c:v>
                </c:pt>
                <c:pt idx="13">
                  <c:v>11</c:v>
                </c:pt>
                <c:pt idx="14">
                  <c:v>11</c:v>
                </c:pt>
                <c:pt idx="15">
                  <c:v>12</c:v>
                </c:pt>
                <c:pt idx="16">
                  <c:v>12</c:v>
                </c:pt>
                <c:pt idx="17">
                  <c:v>11</c:v>
                </c:pt>
                <c:pt idx="18">
                  <c:v>12</c:v>
                </c:pt>
                <c:pt idx="19">
                  <c:v>9</c:v>
                </c:pt>
                <c:pt idx="20">
                  <c:v>11</c:v>
                </c:pt>
                <c:pt idx="21">
                  <c:v>14</c:v>
                </c:pt>
                <c:pt idx="22">
                  <c:v>11</c:v>
                </c:pt>
                <c:pt idx="23">
                  <c:v>18</c:v>
                </c:pt>
                <c:pt idx="24">
                  <c:v>7</c:v>
                </c:pt>
                <c:pt idx="25">
                  <c:v>11</c:v>
                </c:pt>
                <c:pt idx="26">
                  <c:v>10</c:v>
                </c:pt>
                <c:pt idx="27">
                  <c:v>12</c:v>
                </c:pt>
                <c:pt idx="28">
                  <c:v>7</c:v>
                </c:pt>
                <c:pt idx="29">
                  <c:v>12</c:v>
                </c:pt>
                <c:pt idx="30">
                  <c:v>11</c:v>
                </c:pt>
                <c:pt idx="31">
                  <c:v>14</c:v>
                </c:pt>
                <c:pt idx="32">
                  <c:v>15</c:v>
                </c:pt>
                <c:pt idx="33">
                  <c:v>11</c:v>
                </c:pt>
                <c:pt idx="34">
                  <c:v>11</c:v>
                </c:pt>
                <c:pt idx="35">
                  <c:v>8</c:v>
                </c:pt>
                <c:pt idx="36">
                  <c:v>18</c:v>
                </c:pt>
                <c:pt idx="37">
                  <c:v>16</c:v>
                </c:pt>
                <c:pt idx="38">
                  <c:v>11</c:v>
                </c:pt>
                <c:pt idx="39">
                  <c:v>17</c:v>
                </c:pt>
                <c:pt idx="40">
                  <c:v>13</c:v>
                </c:pt>
                <c:pt idx="41">
                  <c:v>14</c:v>
                </c:pt>
                <c:pt idx="42">
                  <c:v>19</c:v>
                </c:pt>
                <c:pt idx="43">
                  <c:v>13</c:v>
                </c:pt>
                <c:pt idx="44">
                  <c:v>18</c:v>
                </c:pt>
                <c:pt idx="45">
                  <c:v>13</c:v>
                </c:pt>
                <c:pt idx="46">
                  <c:v>11</c:v>
                </c:pt>
                <c:pt idx="47">
                  <c:v>12</c:v>
                </c:pt>
                <c:pt idx="48">
                  <c:v>14</c:v>
                </c:pt>
                <c:pt idx="49">
                  <c:v>16</c:v>
                </c:pt>
                <c:pt idx="50">
                  <c:v>14</c:v>
                </c:pt>
                <c:pt idx="51">
                  <c:v>11</c:v>
                </c:pt>
                <c:pt idx="52">
                  <c:v>14</c:v>
                </c:pt>
                <c:pt idx="53">
                  <c:v>16</c:v>
                </c:pt>
                <c:pt idx="54">
                  <c:v>17</c:v>
                </c:pt>
                <c:pt idx="55">
                  <c:v>14</c:v>
                </c:pt>
                <c:pt idx="56">
                  <c:v>17</c:v>
                </c:pt>
                <c:pt idx="57">
                  <c:v>10</c:v>
                </c:pt>
                <c:pt idx="58">
                  <c:v>20</c:v>
                </c:pt>
                <c:pt idx="59">
                  <c:v>18</c:v>
                </c:pt>
                <c:pt idx="60">
                  <c:v>21</c:v>
                </c:pt>
                <c:pt idx="61">
                  <c:v>19</c:v>
                </c:pt>
                <c:pt idx="62">
                  <c:v>12</c:v>
                </c:pt>
                <c:pt idx="63">
                  <c:v>11</c:v>
                </c:pt>
                <c:pt idx="64">
                  <c:v>15</c:v>
                </c:pt>
                <c:pt idx="65">
                  <c:v>13</c:v>
                </c:pt>
                <c:pt idx="66">
                  <c:v>12</c:v>
                </c:pt>
                <c:pt idx="67">
                  <c:v>16</c:v>
                </c:pt>
                <c:pt idx="68">
                  <c:v>11</c:v>
                </c:pt>
                <c:pt idx="69">
                  <c:v>17</c:v>
                </c:pt>
                <c:pt idx="70">
                  <c:v>21</c:v>
                </c:pt>
                <c:pt idx="71">
                  <c:v>15</c:v>
                </c:pt>
                <c:pt idx="72">
                  <c:v>20</c:v>
                </c:pt>
                <c:pt idx="73">
                  <c:v>11</c:v>
                </c:pt>
                <c:pt idx="74">
                  <c:v>11</c:v>
                </c:pt>
                <c:pt idx="75">
                  <c:v>17</c:v>
                </c:pt>
                <c:pt idx="76">
                  <c:v>10</c:v>
                </c:pt>
                <c:pt idx="77">
                  <c:v>14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556544"/>
        <c:axId val="178947584"/>
      </c:scatterChart>
      <c:valAx>
        <c:axId val="176850048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76852352"/>
        <c:crosses val="autoZero"/>
        <c:crossBetween val="midCat"/>
        <c:majorUnit val="1"/>
      </c:valAx>
      <c:valAx>
        <c:axId val="176852352"/>
        <c:scaling>
          <c:orientation val="minMax"/>
          <c:max val="1.2504999999999999"/>
          <c:min val="0.83300000000000007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 [% of Fighting Points]</a:t>
                </a:r>
              </a:p>
            </c:rich>
          </c:tx>
          <c:layout/>
          <c:overlay val="0"/>
        </c:title>
        <c:numFmt formatCode="0.0%" sourceLinked="0"/>
        <c:majorTickMark val="out"/>
        <c:minorTickMark val="none"/>
        <c:tickLblPos val="nextTo"/>
        <c:crossAx val="176850048"/>
        <c:crossesAt val="0"/>
        <c:crossBetween val="midCat"/>
        <c:majorUnit val="1.6700000000000003E-2"/>
        <c:minorUnit val="1.0000000000000002E-2"/>
      </c:valAx>
      <c:valAx>
        <c:axId val="178947584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Number of Negotiation Offers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out"/>
        <c:tickLblPos val="nextTo"/>
        <c:crossAx val="180556544"/>
        <c:crosses val="max"/>
        <c:crossBetween val="midCat"/>
        <c:minorUnit val="1"/>
      </c:valAx>
      <c:valAx>
        <c:axId val="180556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8947584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ayout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span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Negotiation Expedition Points vs</a:t>
            </a:r>
            <a:r>
              <a:rPr lang="en-US" baseline="0"/>
              <a:t> Goods Spent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Negotiation Expedition Points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Negotiate'!$B$3:$B$80</c:f>
              <c:numCache>
                <c:formatCode>General</c:formatCode>
                <c:ptCount val="78"/>
                <c:pt idx="0">
                  <c:v>243</c:v>
                </c:pt>
                <c:pt idx="1">
                  <c:v>312</c:v>
                </c:pt>
                <c:pt idx="2">
                  <c:v>318</c:v>
                </c:pt>
                <c:pt idx="3">
                  <c:v>411</c:v>
                </c:pt>
                <c:pt idx="4">
                  <c:v>404</c:v>
                </c:pt>
                <c:pt idx="5">
                  <c:v>765</c:v>
                </c:pt>
                <c:pt idx="6">
                  <c:v>715</c:v>
                </c:pt>
                <c:pt idx="7">
                  <c:v>424</c:v>
                </c:pt>
                <c:pt idx="8">
                  <c:v>439</c:v>
                </c:pt>
                <c:pt idx="9">
                  <c:v>553</c:v>
                </c:pt>
                <c:pt idx="10">
                  <c:v>518</c:v>
                </c:pt>
                <c:pt idx="11">
                  <c:v>594</c:v>
                </c:pt>
                <c:pt idx="12">
                  <c:v>907</c:v>
                </c:pt>
                <c:pt idx="13">
                  <c:v>892</c:v>
                </c:pt>
                <c:pt idx="14">
                  <c:v>654</c:v>
                </c:pt>
                <c:pt idx="15">
                  <c:v>665</c:v>
                </c:pt>
                <c:pt idx="16">
                  <c:v>760</c:v>
                </c:pt>
                <c:pt idx="17">
                  <c:v>1028</c:v>
                </c:pt>
                <c:pt idx="18">
                  <c:v>1045</c:v>
                </c:pt>
                <c:pt idx="19">
                  <c:v>789</c:v>
                </c:pt>
                <c:pt idx="20">
                  <c:v>816</c:v>
                </c:pt>
                <c:pt idx="21">
                  <c:v>856</c:v>
                </c:pt>
                <c:pt idx="22">
                  <c:v>816</c:v>
                </c:pt>
                <c:pt idx="23">
                  <c:v>1364</c:v>
                </c:pt>
                <c:pt idx="24">
                  <c:v>826</c:v>
                </c:pt>
                <c:pt idx="25">
                  <c:v>884</c:v>
                </c:pt>
                <c:pt idx="26">
                  <c:v>869</c:v>
                </c:pt>
                <c:pt idx="27">
                  <c:v>1459</c:v>
                </c:pt>
                <c:pt idx="28">
                  <c:v>921</c:v>
                </c:pt>
                <c:pt idx="29">
                  <c:v>1002</c:v>
                </c:pt>
                <c:pt idx="30">
                  <c:v>985</c:v>
                </c:pt>
                <c:pt idx="31">
                  <c:v>1809</c:v>
                </c:pt>
                <c:pt idx="32">
                  <c:v>1837</c:v>
                </c:pt>
                <c:pt idx="33">
                  <c:v>1087</c:v>
                </c:pt>
                <c:pt idx="34">
                  <c:v>1087</c:v>
                </c:pt>
                <c:pt idx="35">
                  <c:v>1034</c:v>
                </c:pt>
                <c:pt idx="36">
                  <c:v>1212</c:v>
                </c:pt>
                <c:pt idx="37">
                  <c:v>2206</c:v>
                </c:pt>
                <c:pt idx="38">
                  <c:v>1529</c:v>
                </c:pt>
                <c:pt idx="39">
                  <c:v>1679</c:v>
                </c:pt>
                <c:pt idx="40">
                  <c:v>1737</c:v>
                </c:pt>
                <c:pt idx="41">
                  <c:v>1764</c:v>
                </c:pt>
                <c:pt idx="42">
                  <c:v>2767</c:v>
                </c:pt>
                <c:pt idx="43">
                  <c:v>1930</c:v>
                </c:pt>
                <c:pt idx="44">
                  <c:v>2083</c:v>
                </c:pt>
                <c:pt idx="45">
                  <c:v>2105</c:v>
                </c:pt>
                <c:pt idx="46">
                  <c:v>2038</c:v>
                </c:pt>
                <c:pt idx="47">
                  <c:v>2072</c:v>
                </c:pt>
                <c:pt idx="48">
                  <c:v>2851</c:v>
                </c:pt>
                <c:pt idx="49">
                  <c:v>2748</c:v>
                </c:pt>
                <c:pt idx="50">
                  <c:v>2664</c:v>
                </c:pt>
                <c:pt idx="51">
                  <c:v>2539</c:v>
                </c:pt>
                <c:pt idx="52">
                  <c:v>3279</c:v>
                </c:pt>
                <c:pt idx="53">
                  <c:v>3345</c:v>
                </c:pt>
                <c:pt idx="54">
                  <c:v>3396</c:v>
                </c:pt>
                <c:pt idx="55">
                  <c:v>3243</c:v>
                </c:pt>
                <c:pt idx="56">
                  <c:v>3881</c:v>
                </c:pt>
                <c:pt idx="57">
                  <c:v>3759</c:v>
                </c:pt>
                <c:pt idx="58">
                  <c:v>4386</c:v>
                </c:pt>
                <c:pt idx="59">
                  <c:v>4260</c:v>
                </c:pt>
                <c:pt idx="60">
                  <c:v>4745</c:v>
                </c:pt>
                <c:pt idx="61">
                  <c:v>4611</c:v>
                </c:pt>
                <c:pt idx="62">
                  <c:v>4695</c:v>
                </c:pt>
                <c:pt idx="63">
                  <c:v>4620</c:v>
                </c:pt>
                <c:pt idx="64">
                  <c:v>4923</c:v>
                </c:pt>
                <c:pt idx="65">
                  <c:v>4771</c:v>
                </c:pt>
                <c:pt idx="66">
                  <c:v>5386</c:v>
                </c:pt>
                <c:pt idx="67">
                  <c:v>5734</c:v>
                </c:pt>
                <c:pt idx="68">
                  <c:v>5299</c:v>
                </c:pt>
                <c:pt idx="69">
                  <c:v>5821</c:v>
                </c:pt>
                <c:pt idx="70">
                  <c:v>6959</c:v>
                </c:pt>
                <c:pt idx="71">
                  <c:v>6371</c:v>
                </c:pt>
                <c:pt idx="72">
                  <c:v>6861</c:v>
                </c:pt>
                <c:pt idx="73">
                  <c:v>5978</c:v>
                </c:pt>
                <c:pt idx="74">
                  <c:v>6793</c:v>
                </c:pt>
                <c:pt idx="75">
                  <c:v>7462</c:v>
                </c:pt>
                <c:pt idx="76">
                  <c:v>6682</c:v>
                </c:pt>
                <c:pt idx="77">
                  <c:v>7128</c:v>
                </c:pt>
              </c:numCache>
            </c:numRef>
          </c:yVal>
          <c:smooth val="0"/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4247680"/>
        <c:axId val="253161472"/>
      </c:scatterChart>
      <c:scatterChart>
        <c:scatterStyle val="lineMarker"/>
        <c:varyColors val="0"/>
        <c:ser>
          <c:idx val="1"/>
          <c:order val="1"/>
          <c:tx>
            <c:v>Previous Era Goods Spent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Negotiate'!$AH$3:$AH$80</c:f>
              <c:numCache>
                <c:formatCode>General</c:formatCode>
                <c:ptCount val="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2</c:v>
                </c:pt>
                <c:pt idx="11">
                  <c:v>4</c:v>
                </c:pt>
                <c:pt idx="12">
                  <c:v>8</c:v>
                </c:pt>
                <c:pt idx="13">
                  <c:v>8</c:v>
                </c:pt>
                <c:pt idx="14">
                  <c:v>3</c:v>
                </c:pt>
                <c:pt idx="15">
                  <c:v>5</c:v>
                </c:pt>
                <c:pt idx="16">
                  <c:v>7</c:v>
                </c:pt>
                <c:pt idx="18">
                  <c:v>10</c:v>
                </c:pt>
                <c:pt idx="19">
                  <c:v>6</c:v>
                </c:pt>
                <c:pt idx="20">
                  <c:v>9</c:v>
                </c:pt>
                <c:pt idx="22">
                  <c:v>8</c:v>
                </c:pt>
                <c:pt idx="23">
                  <c:v>15</c:v>
                </c:pt>
                <c:pt idx="24">
                  <c:v>0</c:v>
                </c:pt>
                <c:pt idx="25">
                  <c:v>0</c:v>
                </c:pt>
                <c:pt idx="26">
                  <c:v>3</c:v>
                </c:pt>
                <c:pt idx="27">
                  <c:v>4</c:v>
                </c:pt>
                <c:pt idx="28">
                  <c:v>2</c:v>
                </c:pt>
                <c:pt idx="29">
                  <c:v>4</c:v>
                </c:pt>
                <c:pt idx="30">
                  <c:v>1</c:v>
                </c:pt>
                <c:pt idx="32">
                  <c:v>14</c:v>
                </c:pt>
                <c:pt idx="33">
                  <c:v>1</c:v>
                </c:pt>
                <c:pt idx="34">
                  <c:v>2</c:v>
                </c:pt>
                <c:pt idx="36">
                  <c:v>10</c:v>
                </c:pt>
                <c:pt idx="37">
                  <c:v>18</c:v>
                </c:pt>
                <c:pt idx="38">
                  <c:v>5</c:v>
                </c:pt>
                <c:pt idx="39">
                  <c:v>8</c:v>
                </c:pt>
                <c:pt idx="40">
                  <c:v>16</c:v>
                </c:pt>
                <c:pt idx="41">
                  <c:v>12</c:v>
                </c:pt>
                <c:pt idx="42">
                  <c:v>15</c:v>
                </c:pt>
                <c:pt idx="44">
                  <c:v>1</c:v>
                </c:pt>
                <c:pt idx="46">
                  <c:v>6</c:v>
                </c:pt>
                <c:pt idx="47">
                  <c:v>2</c:v>
                </c:pt>
                <c:pt idx="48">
                  <c:v>2</c:v>
                </c:pt>
                <c:pt idx="49">
                  <c:v>3</c:v>
                </c:pt>
                <c:pt idx="50">
                  <c:v>8</c:v>
                </c:pt>
                <c:pt idx="51">
                  <c:v>2</c:v>
                </c:pt>
                <c:pt idx="52">
                  <c:v>4</c:v>
                </c:pt>
                <c:pt idx="53">
                  <c:v>1</c:v>
                </c:pt>
                <c:pt idx="54">
                  <c:v>8</c:v>
                </c:pt>
                <c:pt idx="55">
                  <c:v>4</c:v>
                </c:pt>
                <c:pt idx="56">
                  <c:v>8</c:v>
                </c:pt>
                <c:pt idx="58">
                  <c:v>1</c:v>
                </c:pt>
                <c:pt idx="59">
                  <c:v>2</c:v>
                </c:pt>
                <c:pt idx="60">
                  <c:v>4</c:v>
                </c:pt>
                <c:pt idx="61">
                  <c:v>18</c:v>
                </c:pt>
                <c:pt idx="62">
                  <c:v>9</c:v>
                </c:pt>
                <c:pt idx="63">
                  <c:v>6</c:v>
                </c:pt>
                <c:pt idx="64">
                  <c:v>21</c:v>
                </c:pt>
                <c:pt idx="65">
                  <c:v>45</c:v>
                </c:pt>
                <c:pt idx="66">
                  <c:v>15</c:v>
                </c:pt>
                <c:pt idx="67">
                  <c:v>21</c:v>
                </c:pt>
                <c:pt idx="68">
                  <c:v>15</c:v>
                </c:pt>
                <c:pt idx="69">
                  <c:v>30</c:v>
                </c:pt>
                <c:pt idx="70">
                  <c:v>28</c:v>
                </c:pt>
                <c:pt idx="71">
                  <c:v>24</c:v>
                </c:pt>
                <c:pt idx="72">
                  <c:v>44</c:v>
                </c:pt>
                <c:pt idx="73">
                  <c:v>42</c:v>
                </c:pt>
                <c:pt idx="74">
                  <c:v>45</c:v>
                </c:pt>
                <c:pt idx="75">
                  <c:v>30</c:v>
                </c:pt>
                <c:pt idx="76">
                  <c:v>35</c:v>
                </c:pt>
                <c:pt idx="77">
                  <c:v>56</c:v>
                </c:pt>
              </c:numCache>
            </c:numRef>
          </c:yVal>
          <c:smooth val="0"/>
        </c:ser>
        <c:ser>
          <c:idx val="2"/>
          <c:order val="17"/>
          <c:tx>
            <c:v>Current Era Goods Spent</c:v>
          </c:tx>
          <c:spPr>
            <a:ln>
              <a:solidFill>
                <a:schemeClr val="accent4">
                  <a:lumMod val="75000"/>
                </a:schemeClr>
              </a:solidFill>
            </a:ln>
          </c:spPr>
          <c:marker>
            <c:symbol val="triangle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Negotiate'!$AI$3:$AI$80</c:f>
              <c:numCache>
                <c:formatCode>General</c:formatCode>
                <c:ptCount val="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2</c:v>
                </c:pt>
                <c:pt idx="25">
                  <c:v>4</c:v>
                </c:pt>
                <c:pt idx="26">
                  <c:v>2</c:v>
                </c:pt>
                <c:pt idx="27">
                  <c:v>6</c:v>
                </c:pt>
                <c:pt idx="28">
                  <c:v>1</c:v>
                </c:pt>
                <c:pt idx="29">
                  <c:v>3</c:v>
                </c:pt>
                <c:pt idx="30">
                  <c:v>5</c:v>
                </c:pt>
                <c:pt idx="32">
                  <c:v>8</c:v>
                </c:pt>
                <c:pt idx="33">
                  <c:v>5</c:v>
                </c:pt>
                <c:pt idx="34">
                  <c:v>4</c:v>
                </c:pt>
                <c:pt idx="36">
                  <c:v>16</c:v>
                </c:pt>
                <c:pt idx="37">
                  <c:v>10</c:v>
                </c:pt>
                <c:pt idx="38">
                  <c:v>4</c:v>
                </c:pt>
                <c:pt idx="39">
                  <c:v>12</c:v>
                </c:pt>
                <c:pt idx="40">
                  <c:v>4</c:v>
                </c:pt>
                <c:pt idx="41">
                  <c:v>6</c:v>
                </c:pt>
                <c:pt idx="42">
                  <c:v>30</c:v>
                </c:pt>
                <c:pt idx="44">
                  <c:v>9</c:v>
                </c:pt>
                <c:pt idx="46">
                  <c:v>12</c:v>
                </c:pt>
                <c:pt idx="47">
                  <c:v>18</c:v>
                </c:pt>
                <c:pt idx="48">
                  <c:v>16</c:v>
                </c:pt>
                <c:pt idx="49">
                  <c:v>8</c:v>
                </c:pt>
                <c:pt idx="50">
                  <c:v>12</c:v>
                </c:pt>
                <c:pt idx="51">
                  <c:v>18</c:v>
                </c:pt>
                <c:pt idx="52">
                  <c:v>20</c:v>
                </c:pt>
                <c:pt idx="53">
                  <c:v>8</c:v>
                </c:pt>
                <c:pt idx="54">
                  <c:v>12</c:v>
                </c:pt>
                <c:pt idx="55">
                  <c:v>20</c:v>
                </c:pt>
                <c:pt idx="56">
                  <c:v>24</c:v>
                </c:pt>
                <c:pt idx="58">
                  <c:v>14</c:v>
                </c:pt>
                <c:pt idx="59">
                  <c:v>20</c:v>
                </c:pt>
                <c:pt idx="60">
                  <c:v>30</c:v>
                </c:pt>
                <c:pt idx="61">
                  <c:v>24</c:v>
                </c:pt>
                <c:pt idx="62">
                  <c:v>18</c:v>
                </c:pt>
                <c:pt idx="63">
                  <c:v>21</c:v>
                </c:pt>
                <c:pt idx="64">
                  <c:v>24</c:v>
                </c:pt>
                <c:pt idx="65">
                  <c:v>20</c:v>
                </c:pt>
                <c:pt idx="66">
                  <c:v>21</c:v>
                </c:pt>
                <c:pt idx="67">
                  <c:v>27</c:v>
                </c:pt>
                <c:pt idx="68">
                  <c:v>18</c:v>
                </c:pt>
                <c:pt idx="69">
                  <c:v>54</c:v>
                </c:pt>
                <c:pt idx="70">
                  <c:v>56</c:v>
                </c:pt>
                <c:pt idx="71">
                  <c:v>36</c:v>
                </c:pt>
                <c:pt idx="72">
                  <c:v>36</c:v>
                </c:pt>
                <c:pt idx="73">
                  <c:v>35</c:v>
                </c:pt>
                <c:pt idx="74">
                  <c:v>10</c:v>
                </c:pt>
                <c:pt idx="75">
                  <c:v>55</c:v>
                </c:pt>
                <c:pt idx="76">
                  <c:v>15</c:v>
                </c:pt>
                <c:pt idx="77">
                  <c:v>48</c:v>
                </c:pt>
              </c:numCache>
            </c:numRef>
          </c:yVal>
          <c:smooth val="0"/>
        </c:ser>
        <c:ser>
          <c:idx val="3"/>
          <c:order val="18"/>
          <c:tx>
            <c:v>Total Goods Spent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circle"/>
            <c:size val="7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Negotiate'!$AJ$3:$AJ$80</c:f>
              <c:numCache>
                <c:formatCode>General</c:formatCode>
                <c:ptCount val="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2</c:v>
                </c:pt>
                <c:pt idx="11">
                  <c:v>4</c:v>
                </c:pt>
                <c:pt idx="12">
                  <c:v>8</c:v>
                </c:pt>
                <c:pt idx="13">
                  <c:v>8</c:v>
                </c:pt>
                <c:pt idx="14">
                  <c:v>3</c:v>
                </c:pt>
                <c:pt idx="15">
                  <c:v>5</c:v>
                </c:pt>
                <c:pt idx="16">
                  <c:v>7</c:v>
                </c:pt>
                <c:pt idx="17">
                  <c:v>0</c:v>
                </c:pt>
                <c:pt idx="18">
                  <c:v>10</c:v>
                </c:pt>
                <c:pt idx="19">
                  <c:v>6</c:v>
                </c:pt>
                <c:pt idx="20">
                  <c:v>9</c:v>
                </c:pt>
                <c:pt idx="21">
                  <c:v>0</c:v>
                </c:pt>
                <c:pt idx="22">
                  <c:v>9</c:v>
                </c:pt>
                <c:pt idx="23">
                  <c:v>15</c:v>
                </c:pt>
                <c:pt idx="24">
                  <c:v>2</c:v>
                </c:pt>
                <c:pt idx="25">
                  <c:v>4</c:v>
                </c:pt>
                <c:pt idx="26">
                  <c:v>5</c:v>
                </c:pt>
                <c:pt idx="27">
                  <c:v>10</c:v>
                </c:pt>
                <c:pt idx="28">
                  <c:v>3</c:v>
                </c:pt>
                <c:pt idx="29">
                  <c:v>7</c:v>
                </c:pt>
                <c:pt idx="30">
                  <c:v>6</c:v>
                </c:pt>
                <c:pt idx="31">
                  <c:v>0</c:v>
                </c:pt>
                <c:pt idx="32">
                  <c:v>22</c:v>
                </c:pt>
                <c:pt idx="33">
                  <c:v>6</c:v>
                </c:pt>
                <c:pt idx="34">
                  <c:v>6</c:v>
                </c:pt>
                <c:pt idx="35">
                  <c:v>0</c:v>
                </c:pt>
                <c:pt idx="36">
                  <c:v>26</c:v>
                </c:pt>
                <c:pt idx="37">
                  <c:v>28</c:v>
                </c:pt>
                <c:pt idx="38">
                  <c:v>9</c:v>
                </c:pt>
                <c:pt idx="39">
                  <c:v>20</c:v>
                </c:pt>
                <c:pt idx="40">
                  <c:v>20</c:v>
                </c:pt>
                <c:pt idx="41">
                  <c:v>18</c:v>
                </c:pt>
                <c:pt idx="42">
                  <c:v>45</c:v>
                </c:pt>
                <c:pt idx="43">
                  <c:v>0</c:v>
                </c:pt>
                <c:pt idx="44">
                  <c:v>10</c:v>
                </c:pt>
                <c:pt idx="45">
                  <c:v>0</c:v>
                </c:pt>
                <c:pt idx="46">
                  <c:v>18</c:v>
                </c:pt>
                <c:pt idx="47">
                  <c:v>20</c:v>
                </c:pt>
                <c:pt idx="48">
                  <c:v>18</c:v>
                </c:pt>
                <c:pt idx="49">
                  <c:v>11</c:v>
                </c:pt>
                <c:pt idx="50">
                  <c:v>20</c:v>
                </c:pt>
                <c:pt idx="51">
                  <c:v>20</c:v>
                </c:pt>
                <c:pt idx="52">
                  <c:v>24</c:v>
                </c:pt>
                <c:pt idx="53">
                  <c:v>9</c:v>
                </c:pt>
                <c:pt idx="54">
                  <c:v>20</c:v>
                </c:pt>
                <c:pt idx="55">
                  <c:v>24</c:v>
                </c:pt>
                <c:pt idx="56">
                  <c:v>32</c:v>
                </c:pt>
                <c:pt idx="57">
                  <c:v>0</c:v>
                </c:pt>
                <c:pt idx="58">
                  <c:v>15</c:v>
                </c:pt>
                <c:pt idx="59">
                  <c:v>22</c:v>
                </c:pt>
                <c:pt idx="60">
                  <c:v>34</c:v>
                </c:pt>
                <c:pt idx="61">
                  <c:v>42</c:v>
                </c:pt>
                <c:pt idx="62">
                  <c:v>27</c:v>
                </c:pt>
                <c:pt idx="63">
                  <c:v>27</c:v>
                </c:pt>
                <c:pt idx="64">
                  <c:v>45</c:v>
                </c:pt>
                <c:pt idx="65">
                  <c:v>65</c:v>
                </c:pt>
                <c:pt idx="66">
                  <c:v>36</c:v>
                </c:pt>
                <c:pt idx="67">
                  <c:v>48</c:v>
                </c:pt>
                <c:pt idx="68">
                  <c:v>33</c:v>
                </c:pt>
                <c:pt idx="69">
                  <c:v>84</c:v>
                </c:pt>
                <c:pt idx="70">
                  <c:v>84</c:v>
                </c:pt>
                <c:pt idx="71">
                  <c:v>60</c:v>
                </c:pt>
                <c:pt idx="72">
                  <c:v>80</c:v>
                </c:pt>
                <c:pt idx="73">
                  <c:v>77</c:v>
                </c:pt>
                <c:pt idx="74">
                  <c:v>55</c:v>
                </c:pt>
                <c:pt idx="75">
                  <c:v>85</c:v>
                </c:pt>
                <c:pt idx="76">
                  <c:v>50</c:v>
                </c:pt>
                <c:pt idx="77">
                  <c:v>104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3395328"/>
        <c:axId val="253163392"/>
      </c:scatterChart>
      <c:valAx>
        <c:axId val="234247680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53161472"/>
        <c:crosses val="autoZero"/>
        <c:crossBetween val="midCat"/>
        <c:majorUnit val="1"/>
      </c:valAx>
      <c:valAx>
        <c:axId val="253161472"/>
        <c:scaling>
          <c:orientation val="minMax"/>
          <c:max val="8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34247680"/>
        <c:crossesAt val="0"/>
        <c:crossBetween val="midCat"/>
      </c:valAx>
      <c:valAx>
        <c:axId val="253163392"/>
        <c:scaling>
          <c:orientation val="minMax"/>
          <c:max val="160"/>
        </c:scaling>
        <c:delete val="0"/>
        <c:axPos val="r"/>
        <c:numFmt formatCode="General" sourceLinked="1"/>
        <c:majorTickMark val="out"/>
        <c:minorTickMark val="none"/>
        <c:tickLblPos val="nextTo"/>
        <c:crossAx val="253395328"/>
        <c:crosses val="max"/>
        <c:crossBetween val="midCat"/>
      </c:valAx>
      <c:valAx>
        <c:axId val="2533953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53163392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ayout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span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Negotiation Cumulative</a:t>
            </a:r>
            <a:r>
              <a:rPr lang="en-US" baseline="0"/>
              <a:t> Costs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Previous Era Goods</c:v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Negotiate'!$AN$3:$AN$80</c:f>
              <c:numCache>
                <c:formatCode>General</c:formatCode>
                <c:ptCount val="78"/>
                <c:pt idx="0">
                  <c:v>0</c:v>
                </c:pt>
                <c:pt idx="2">
                  <c:v>0</c:v>
                </c:pt>
                <c:pt idx="4">
                  <c:v>1</c:v>
                </c:pt>
                <c:pt idx="6">
                  <c:v>4</c:v>
                </c:pt>
                <c:pt idx="8">
                  <c:v>6</c:v>
                </c:pt>
                <c:pt idx="10">
                  <c:v>8</c:v>
                </c:pt>
                <c:pt idx="11">
                  <c:v>12</c:v>
                </c:pt>
                <c:pt idx="13">
                  <c:v>20</c:v>
                </c:pt>
                <c:pt idx="14">
                  <c:v>23</c:v>
                </c:pt>
                <c:pt idx="15">
                  <c:v>28</c:v>
                </c:pt>
                <c:pt idx="16">
                  <c:v>35</c:v>
                </c:pt>
                <c:pt idx="18">
                  <c:v>45</c:v>
                </c:pt>
                <c:pt idx="19">
                  <c:v>51</c:v>
                </c:pt>
                <c:pt idx="20">
                  <c:v>60</c:v>
                </c:pt>
                <c:pt idx="22">
                  <c:v>68</c:v>
                </c:pt>
                <c:pt idx="23">
                  <c:v>83</c:v>
                </c:pt>
                <c:pt idx="24">
                  <c:v>83</c:v>
                </c:pt>
                <c:pt idx="25">
                  <c:v>83</c:v>
                </c:pt>
                <c:pt idx="26">
                  <c:v>86</c:v>
                </c:pt>
                <c:pt idx="27">
                  <c:v>90</c:v>
                </c:pt>
                <c:pt idx="28">
                  <c:v>92</c:v>
                </c:pt>
                <c:pt idx="29">
                  <c:v>96</c:v>
                </c:pt>
                <c:pt idx="30">
                  <c:v>97</c:v>
                </c:pt>
                <c:pt idx="32">
                  <c:v>111</c:v>
                </c:pt>
                <c:pt idx="33">
                  <c:v>112</c:v>
                </c:pt>
                <c:pt idx="34">
                  <c:v>114</c:v>
                </c:pt>
                <c:pt idx="36">
                  <c:v>124</c:v>
                </c:pt>
                <c:pt idx="37">
                  <c:v>142</c:v>
                </c:pt>
                <c:pt idx="39">
                  <c:v>150</c:v>
                </c:pt>
                <c:pt idx="40">
                  <c:v>166</c:v>
                </c:pt>
                <c:pt idx="41">
                  <c:v>178</c:v>
                </c:pt>
                <c:pt idx="42">
                  <c:v>193</c:v>
                </c:pt>
                <c:pt idx="44">
                  <c:v>194</c:v>
                </c:pt>
                <c:pt idx="46">
                  <c:v>200</c:v>
                </c:pt>
                <c:pt idx="47">
                  <c:v>202</c:v>
                </c:pt>
                <c:pt idx="48">
                  <c:v>204</c:v>
                </c:pt>
                <c:pt idx="49">
                  <c:v>207</c:v>
                </c:pt>
                <c:pt idx="50">
                  <c:v>215</c:v>
                </c:pt>
                <c:pt idx="51">
                  <c:v>217</c:v>
                </c:pt>
                <c:pt idx="52">
                  <c:v>221</c:v>
                </c:pt>
                <c:pt idx="53">
                  <c:v>222</c:v>
                </c:pt>
                <c:pt idx="54">
                  <c:v>230</c:v>
                </c:pt>
                <c:pt idx="55">
                  <c:v>234</c:v>
                </c:pt>
                <c:pt idx="56">
                  <c:v>242</c:v>
                </c:pt>
                <c:pt idx="58">
                  <c:v>243</c:v>
                </c:pt>
                <c:pt idx="59">
                  <c:v>245</c:v>
                </c:pt>
                <c:pt idx="60">
                  <c:v>249</c:v>
                </c:pt>
                <c:pt idx="61">
                  <c:v>267</c:v>
                </c:pt>
                <c:pt idx="62">
                  <c:v>276</c:v>
                </c:pt>
                <c:pt idx="63">
                  <c:v>282</c:v>
                </c:pt>
                <c:pt idx="64">
                  <c:v>303</c:v>
                </c:pt>
                <c:pt idx="65">
                  <c:v>348</c:v>
                </c:pt>
                <c:pt idx="66">
                  <c:v>363</c:v>
                </c:pt>
                <c:pt idx="67">
                  <c:v>384</c:v>
                </c:pt>
                <c:pt idx="68">
                  <c:v>399</c:v>
                </c:pt>
                <c:pt idx="69">
                  <c:v>429</c:v>
                </c:pt>
                <c:pt idx="70">
                  <c:v>457</c:v>
                </c:pt>
                <c:pt idx="71">
                  <c:v>481</c:v>
                </c:pt>
                <c:pt idx="72">
                  <c:v>525</c:v>
                </c:pt>
                <c:pt idx="73">
                  <c:v>567</c:v>
                </c:pt>
                <c:pt idx="74">
                  <c:v>612</c:v>
                </c:pt>
                <c:pt idx="75">
                  <c:v>642</c:v>
                </c:pt>
                <c:pt idx="76">
                  <c:v>677</c:v>
                </c:pt>
                <c:pt idx="77">
                  <c:v>733</c:v>
                </c:pt>
              </c:numCache>
            </c:numRef>
          </c:yVal>
          <c:smooth val="0"/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3"/>
          <c:order val="18"/>
          <c:tx>
            <c:v>Current Era Goods</c:v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circle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Negotiate'!$AO$3:$AO$80</c:f>
              <c:numCache>
                <c:formatCode>General</c:formatCode>
                <c:ptCount val="7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  <c:pt idx="8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3</c:v>
                </c:pt>
                <c:pt idx="25">
                  <c:v>7</c:v>
                </c:pt>
                <c:pt idx="26">
                  <c:v>9</c:v>
                </c:pt>
                <c:pt idx="27">
                  <c:v>15</c:v>
                </c:pt>
                <c:pt idx="28">
                  <c:v>16</c:v>
                </c:pt>
                <c:pt idx="29">
                  <c:v>19</c:v>
                </c:pt>
                <c:pt idx="30">
                  <c:v>24</c:v>
                </c:pt>
                <c:pt idx="32">
                  <c:v>32</c:v>
                </c:pt>
                <c:pt idx="33">
                  <c:v>37</c:v>
                </c:pt>
                <c:pt idx="34">
                  <c:v>41</c:v>
                </c:pt>
                <c:pt idx="36">
                  <c:v>57</c:v>
                </c:pt>
                <c:pt idx="37">
                  <c:v>67</c:v>
                </c:pt>
                <c:pt idx="39">
                  <c:v>79</c:v>
                </c:pt>
                <c:pt idx="40">
                  <c:v>83</c:v>
                </c:pt>
                <c:pt idx="41">
                  <c:v>89</c:v>
                </c:pt>
                <c:pt idx="42">
                  <c:v>119</c:v>
                </c:pt>
                <c:pt idx="44">
                  <c:v>128</c:v>
                </c:pt>
                <c:pt idx="46">
                  <c:v>140</c:v>
                </c:pt>
                <c:pt idx="47">
                  <c:v>158</c:v>
                </c:pt>
                <c:pt idx="48">
                  <c:v>174</c:v>
                </c:pt>
                <c:pt idx="49">
                  <c:v>182</c:v>
                </c:pt>
                <c:pt idx="50">
                  <c:v>194</c:v>
                </c:pt>
                <c:pt idx="51">
                  <c:v>212</c:v>
                </c:pt>
                <c:pt idx="52">
                  <c:v>232</c:v>
                </c:pt>
                <c:pt idx="53">
                  <c:v>240</c:v>
                </c:pt>
                <c:pt idx="54">
                  <c:v>252</c:v>
                </c:pt>
                <c:pt idx="55">
                  <c:v>272</c:v>
                </c:pt>
                <c:pt idx="56">
                  <c:v>296</c:v>
                </c:pt>
                <c:pt idx="58">
                  <c:v>310</c:v>
                </c:pt>
                <c:pt idx="59">
                  <c:v>330</c:v>
                </c:pt>
                <c:pt idx="60">
                  <c:v>360</c:v>
                </c:pt>
                <c:pt idx="61">
                  <c:v>384</c:v>
                </c:pt>
                <c:pt idx="62">
                  <c:v>402</c:v>
                </c:pt>
                <c:pt idx="63">
                  <c:v>423</c:v>
                </c:pt>
                <c:pt idx="64">
                  <c:v>447</c:v>
                </c:pt>
                <c:pt idx="65">
                  <c:v>467</c:v>
                </c:pt>
                <c:pt idx="66">
                  <c:v>488</c:v>
                </c:pt>
                <c:pt idx="67">
                  <c:v>515</c:v>
                </c:pt>
                <c:pt idx="68">
                  <c:v>533</c:v>
                </c:pt>
                <c:pt idx="69">
                  <c:v>587</c:v>
                </c:pt>
                <c:pt idx="70">
                  <c:v>643</c:v>
                </c:pt>
                <c:pt idx="71">
                  <c:v>679</c:v>
                </c:pt>
                <c:pt idx="72">
                  <c:v>715</c:v>
                </c:pt>
                <c:pt idx="73">
                  <c:v>750</c:v>
                </c:pt>
                <c:pt idx="74">
                  <c:v>760</c:v>
                </c:pt>
                <c:pt idx="75">
                  <c:v>815</c:v>
                </c:pt>
                <c:pt idx="76">
                  <c:v>830</c:v>
                </c:pt>
                <c:pt idx="77">
                  <c:v>878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1759360"/>
        <c:axId val="352355840"/>
      </c:scatterChart>
      <c:scatterChart>
        <c:scatterStyle val="lineMarker"/>
        <c:varyColors val="0"/>
        <c:ser>
          <c:idx val="1"/>
          <c:order val="1"/>
          <c:tx>
            <c:v>Gold</c:v>
          </c:tx>
          <c:spPr>
            <a:ln>
              <a:solidFill>
                <a:srgbClr val="009900"/>
              </a:solidFill>
            </a:ln>
          </c:spPr>
          <c:marker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Negotiate'!$AP$3:$AP$80</c:f>
              <c:numCache>
                <c:formatCode>General</c:formatCode>
                <c:ptCount val="78"/>
                <c:pt idx="0">
                  <c:v>750</c:v>
                </c:pt>
                <c:pt idx="2">
                  <c:v>1540</c:v>
                </c:pt>
                <c:pt idx="4">
                  <c:v>2555</c:v>
                </c:pt>
                <c:pt idx="6">
                  <c:v>3035</c:v>
                </c:pt>
                <c:pt idx="8">
                  <c:v>3935</c:v>
                </c:pt>
                <c:pt idx="10">
                  <c:v>4910</c:v>
                </c:pt>
                <c:pt idx="11">
                  <c:v>5360</c:v>
                </c:pt>
                <c:pt idx="13">
                  <c:v>5916</c:v>
                </c:pt>
                <c:pt idx="14">
                  <c:v>6728</c:v>
                </c:pt>
                <c:pt idx="15">
                  <c:v>7600</c:v>
                </c:pt>
                <c:pt idx="16">
                  <c:v>7863</c:v>
                </c:pt>
                <c:pt idx="18">
                  <c:v>8178</c:v>
                </c:pt>
                <c:pt idx="19">
                  <c:v>8644</c:v>
                </c:pt>
                <c:pt idx="20">
                  <c:v>8892</c:v>
                </c:pt>
                <c:pt idx="22">
                  <c:v>9478</c:v>
                </c:pt>
                <c:pt idx="23">
                  <c:v>10513</c:v>
                </c:pt>
                <c:pt idx="24">
                  <c:v>11122</c:v>
                </c:pt>
                <c:pt idx="25">
                  <c:v>11776</c:v>
                </c:pt>
                <c:pt idx="26">
                  <c:v>12586</c:v>
                </c:pt>
                <c:pt idx="27">
                  <c:v>12931</c:v>
                </c:pt>
                <c:pt idx="28">
                  <c:v>13381</c:v>
                </c:pt>
                <c:pt idx="29">
                  <c:v>14341</c:v>
                </c:pt>
                <c:pt idx="30">
                  <c:v>15601</c:v>
                </c:pt>
                <c:pt idx="32">
                  <c:v>15984</c:v>
                </c:pt>
                <c:pt idx="33">
                  <c:v>17036</c:v>
                </c:pt>
                <c:pt idx="34">
                  <c:v>17314</c:v>
                </c:pt>
                <c:pt idx="36">
                  <c:v>18726</c:v>
                </c:pt>
                <c:pt idx="37">
                  <c:v>19146</c:v>
                </c:pt>
                <c:pt idx="39">
                  <c:v>20678</c:v>
                </c:pt>
                <c:pt idx="40">
                  <c:v>20993</c:v>
                </c:pt>
                <c:pt idx="41">
                  <c:v>22142</c:v>
                </c:pt>
                <c:pt idx="42">
                  <c:v>22600</c:v>
                </c:pt>
                <c:pt idx="44">
                  <c:v>23860</c:v>
                </c:pt>
                <c:pt idx="46">
                  <c:v>24190</c:v>
                </c:pt>
                <c:pt idx="47">
                  <c:v>24595</c:v>
                </c:pt>
                <c:pt idx="48">
                  <c:v>26059</c:v>
                </c:pt>
                <c:pt idx="49">
                  <c:v>27439</c:v>
                </c:pt>
                <c:pt idx="50">
                  <c:v>28543</c:v>
                </c:pt>
                <c:pt idx="51">
                  <c:v>28986</c:v>
                </c:pt>
                <c:pt idx="52">
                  <c:v>29511</c:v>
                </c:pt>
                <c:pt idx="53">
                  <c:v>30660</c:v>
                </c:pt>
                <c:pt idx="54">
                  <c:v>32280</c:v>
                </c:pt>
                <c:pt idx="55">
                  <c:v>32760</c:v>
                </c:pt>
                <c:pt idx="56">
                  <c:v>33330</c:v>
                </c:pt>
                <c:pt idx="58">
                  <c:v>34569</c:v>
                </c:pt>
                <c:pt idx="59">
                  <c:v>35874</c:v>
                </c:pt>
                <c:pt idx="60">
                  <c:v>36392</c:v>
                </c:pt>
                <c:pt idx="61">
                  <c:v>38192</c:v>
                </c:pt>
                <c:pt idx="62">
                  <c:v>39692</c:v>
                </c:pt>
                <c:pt idx="63">
                  <c:v>41192</c:v>
                </c:pt>
                <c:pt idx="64">
                  <c:v>41192</c:v>
                </c:pt>
                <c:pt idx="65">
                  <c:v>41192</c:v>
                </c:pt>
                <c:pt idx="66">
                  <c:v>41192</c:v>
                </c:pt>
                <c:pt idx="67">
                  <c:v>41192</c:v>
                </c:pt>
                <c:pt idx="68">
                  <c:v>41192</c:v>
                </c:pt>
                <c:pt idx="69">
                  <c:v>41192</c:v>
                </c:pt>
                <c:pt idx="70">
                  <c:v>41192</c:v>
                </c:pt>
                <c:pt idx="71">
                  <c:v>41192</c:v>
                </c:pt>
                <c:pt idx="72">
                  <c:v>41192</c:v>
                </c:pt>
                <c:pt idx="73">
                  <c:v>41192</c:v>
                </c:pt>
                <c:pt idx="74">
                  <c:v>41192</c:v>
                </c:pt>
                <c:pt idx="75">
                  <c:v>41192</c:v>
                </c:pt>
                <c:pt idx="76">
                  <c:v>41192</c:v>
                </c:pt>
                <c:pt idx="77">
                  <c:v>41192</c:v>
                </c:pt>
              </c:numCache>
            </c:numRef>
          </c:yVal>
          <c:smooth val="0"/>
        </c:ser>
        <c:ser>
          <c:idx val="2"/>
          <c:order val="17"/>
          <c:tx>
            <c:v>Production</c:v>
          </c:tx>
          <c:spPr>
            <a:ln>
              <a:solidFill>
                <a:schemeClr val="accent4">
                  <a:lumMod val="75000"/>
                </a:schemeClr>
              </a:solidFill>
            </a:ln>
          </c:spPr>
          <c:marker>
            <c:symbol val="triangle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Negotiate'!$AQ$3:$AQ$80</c:f>
              <c:numCache>
                <c:formatCode>General</c:formatCode>
                <c:ptCount val="78"/>
                <c:pt idx="0">
                  <c:v>450</c:v>
                </c:pt>
                <c:pt idx="2">
                  <c:v>766</c:v>
                </c:pt>
                <c:pt idx="4">
                  <c:v>1172</c:v>
                </c:pt>
                <c:pt idx="6">
                  <c:v>1652</c:v>
                </c:pt>
                <c:pt idx="8">
                  <c:v>2192</c:v>
                </c:pt>
                <c:pt idx="10">
                  <c:v>2582</c:v>
                </c:pt>
                <c:pt idx="11">
                  <c:v>3032</c:v>
                </c:pt>
                <c:pt idx="13">
                  <c:v>3310</c:v>
                </c:pt>
                <c:pt idx="14">
                  <c:v>4122</c:v>
                </c:pt>
                <c:pt idx="15">
                  <c:v>4776</c:v>
                </c:pt>
                <c:pt idx="16">
                  <c:v>5828</c:v>
                </c:pt>
                <c:pt idx="18">
                  <c:v>6143</c:v>
                </c:pt>
                <c:pt idx="19">
                  <c:v>6376</c:v>
                </c:pt>
                <c:pt idx="20">
                  <c:v>6624</c:v>
                </c:pt>
                <c:pt idx="22">
                  <c:v>6624</c:v>
                </c:pt>
                <c:pt idx="23">
                  <c:v>6624</c:v>
                </c:pt>
                <c:pt idx="24">
                  <c:v>7030</c:v>
                </c:pt>
                <c:pt idx="25">
                  <c:v>7902</c:v>
                </c:pt>
                <c:pt idx="26">
                  <c:v>8442</c:v>
                </c:pt>
                <c:pt idx="27">
                  <c:v>8787</c:v>
                </c:pt>
                <c:pt idx="28">
                  <c:v>9237</c:v>
                </c:pt>
                <c:pt idx="29">
                  <c:v>9477</c:v>
                </c:pt>
                <c:pt idx="30">
                  <c:v>9792</c:v>
                </c:pt>
                <c:pt idx="32">
                  <c:v>10941</c:v>
                </c:pt>
                <c:pt idx="33">
                  <c:v>11204</c:v>
                </c:pt>
                <c:pt idx="34">
                  <c:v>12316</c:v>
                </c:pt>
                <c:pt idx="36">
                  <c:v>12669</c:v>
                </c:pt>
                <c:pt idx="37">
                  <c:v>13089</c:v>
                </c:pt>
                <c:pt idx="39">
                  <c:v>14238</c:v>
                </c:pt>
                <c:pt idx="40">
                  <c:v>14868</c:v>
                </c:pt>
                <c:pt idx="41">
                  <c:v>15634</c:v>
                </c:pt>
                <c:pt idx="42">
                  <c:v>17008</c:v>
                </c:pt>
                <c:pt idx="44">
                  <c:v>18268</c:v>
                </c:pt>
                <c:pt idx="46">
                  <c:v>18598</c:v>
                </c:pt>
                <c:pt idx="47">
                  <c:v>19003</c:v>
                </c:pt>
                <c:pt idx="48">
                  <c:v>19979</c:v>
                </c:pt>
                <c:pt idx="49">
                  <c:v>20324</c:v>
                </c:pt>
                <c:pt idx="50">
                  <c:v>20692</c:v>
                </c:pt>
                <c:pt idx="51">
                  <c:v>20692</c:v>
                </c:pt>
                <c:pt idx="52">
                  <c:v>21217</c:v>
                </c:pt>
                <c:pt idx="53">
                  <c:v>22749</c:v>
                </c:pt>
                <c:pt idx="54">
                  <c:v>23964</c:v>
                </c:pt>
                <c:pt idx="55">
                  <c:v>24444</c:v>
                </c:pt>
                <c:pt idx="56">
                  <c:v>24444</c:v>
                </c:pt>
                <c:pt idx="58">
                  <c:v>25270</c:v>
                </c:pt>
                <c:pt idx="59">
                  <c:v>27010</c:v>
                </c:pt>
                <c:pt idx="60">
                  <c:v>28564</c:v>
                </c:pt>
                <c:pt idx="61">
                  <c:v>29764</c:v>
                </c:pt>
                <c:pt idx="62">
                  <c:v>32764</c:v>
                </c:pt>
                <c:pt idx="63">
                  <c:v>34264</c:v>
                </c:pt>
                <c:pt idx="64">
                  <c:v>34264</c:v>
                </c:pt>
                <c:pt idx="65">
                  <c:v>34264</c:v>
                </c:pt>
                <c:pt idx="66">
                  <c:v>34264</c:v>
                </c:pt>
                <c:pt idx="67">
                  <c:v>34264</c:v>
                </c:pt>
                <c:pt idx="68">
                  <c:v>34264</c:v>
                </c:pt>
                <c:pt idx="69">
                  <c:v>34264</c:v>
                </c:pt>
                <c:pt idx="70">
                  <c:v>34264</c:v>
                </c:pt>
                <c:pt idx="71">
                  <c:v>34264</c:v>
                </c:pt>
                <c:pt idx="72">
                  <c:v>34264</c:v>
                </c:pt>
                <c:pt idx="73">
                  <c:v>34264</c:v>
                </c:pt>
                <c:pt idx="74">
                  <c:v>34264</c:v>
                </c:pt>
                <c:pt idx="75">
                  <c:v>34264</c:v>
                </c:pt>
                <c:pt idx="76">
                  <c:v>34264</c:v>
                </c:pt>
                <c:pt idx="77">
                  <c:v>34264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2655232"/>
        <c:axId val="352653312"/>
      </c:scatterChart>
      <c:valAx>
        <c:axId val="351759360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52355840"/>
        <c:crosses val="autoZero"/>
        <c:crossBetween val="midCat"/>
        <c:majorUnit val="1"/>
      </c:valAx>
      <c:valAx>
        <c:axId val="352355840"/>
        <c:scaling>
          <c:orientation val="minMax"/>
          <c:max val="100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Goods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51759360"/>
        <c:crossesAt val="0"/>
        <c:crossBetween val="midCat"/>
      </c:valAx>
      <c:valAx>
        <c:axId val="352653312"/>
        <c:scaling>
          <c:orientation val="minMax"/>
          <c:max val="6000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Gold/Production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52655232"/>
        <c:crosses val="max"/>
        <c:crossBetween val="midCat"/>
      </c:valAx>
      <c:valAx>
        <c:axId val="3526552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52653312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ayout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span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 Negotiation Expedition Points vs.</a:t>
            </a:r>
            <a:r>
              <a:rPr lang="en-US" baseline="0"/>
              <a:t> Number of Negotiation Rounds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6132102596719434E-2"/>
          <c:y val="0.14130351019150003"/>
          <c:w val="0.88405925412482922"/>
          <c:h val="0.77163674571488694"/>
        </c:manualLayout>
      </c:layout>
      <c:scatterChart>
        <c:scatterStyle val="lineMarker"/>
        <c:varyColors val="0"/>
        <c:ser>
          <c:idx val="0"/>
          <c:order val="0"/>
          <c:tx>
            <c:v>Negotiation Expedition Points</c:v>
          </c:tx>
          <c:spPr>
            <a:ln>
              <a:solidFill>
                <a:srgbClr val="FF0000"/>
              </a:solidFill>
            </a:ln>
          </c:spPr>
          <c:marker>
            <c:symbol val="diamond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Negotiate'!$AW$3:$AW$80</c:f>
              <c:numCache>
                <c:formatCode>0.00%</c:formatCode>
                <c:ptCount val="78"/>
                <c:pt idx="0">
                  <c:v>0.96812749003984067</c:v>
                </c:pt>
                <c:pt idx="1">
                  <c:v>0.93413173652694614</c:v>
                </c:pt>
                <c:pt idx="2">
                  <c:v>0.95209580838323349</c:v>
                </c:pt>
                <c:pt idx="3">
                  <c:v>0.98325358851674638</c:v>
                </c:pt>
                <c:pt idx="4">
                  <c:v>0.96650717703349287</c:v>
                </c:pt>
                <c:pt idx="5">
                  <c:v>1.0172872340425532</c:v>
                </c:pt>
                <c:pt idx="6">
                  <c:v>0.95079787234042556</c:v>
                </c:pt>
                <c:pt idx="7">
                  <c:v>0.96583143507972669</c:v>
                </c:pt>
                <c:pt idx="8">
                  <c:v>1</c:v>
                </c:pt>
                <c:pt idx="9">
                  <c:v>1.0493358633776091</c:v>
                </c:pt>
                <c:pt idx="10">
                  <c:v>0.98292220113851991</c:v>
                </c:pt>
                <c:pt idx="11">
                  <c:v>0.96742671009771986</c:v>
                </c:pt>
                <c:pt idx="12">
                  <c:v>1.0342075256556442</c:v>
                </c:pt>
                <c:pt idx="13">
                  <c:v>1.0171037628278221</c:v>
                </c:pt>
                <c:pt idx="14">
                  <c:v>1.0171073094867806</c:v>
                </c:pt>
                <c:pt idx="15">
                  <c:v>1.0342146189735615</c:v>
                </c:pt>
                <c:pt idx="16">
                  <c:v>1.0340136054421769</c:v>
                </c:pt>
                <c:pt idx="17">
                  <c:v>1.0168150346191889</c:v>
                </c:pt>
                <c:pt idx="18">
                  <c:v>1.0336300692383777</c:v>
                </c:pt>
                <c:pt idx="19">
                  <c:v>0.98379052369077302</c:v>
                </c:pt>
                <c:pt idx="20">
                  <c:v>1.0174563591022443</c:v>
                </c:pt>
                <c:pt idx="21">
                  <c:v>1.0673316708229426</c:v>
                </c:pt>
                <c:pt idx="22">
                  <c:v>1.0174563591022443</c:v>
                </c:pt>
                <c:pt idx="23">
                  <c:v>1.1338320864505402</c:v>
                </c:pt>
                <c:pt idx="24">
                  <c:v>0.95051783659378597</c:v>
                </c:pt>
                <c:pt idx="25">
                  <c:v>1.0172612197928654</c:v>
                </c:pt>
                <c:pt idx="26">
                  <c:v>1</c:v>
                </c:pt>
                <c:pt idx="27">
                  <c:v>1.0332861189801699</c:v>
                </c:pt>
                <c:pt idx="28">
                  <c:v>0.9504643962848297</c:v>
                </c:pt>
                <c:pt idx="29">
                  <c:v>1.0340557275541795</c:v>
                </c:pt>
                <c:pt idx="30">
                  <c:v>1.0165118679050567</c:v>
                </c:pt>
                <c:pt idx="31">
                  <c:v>1.0666273584905661</c:v>
                </c:pt>
                <c:pt idx="32">
                  <c:v>1.0831367924528301</c:v>
                </c:pt>
                <c:pt idx="33">
                  <c:v>1.0168381665107578</c:v>
                </c:pt>
                <c:pt idx="34">
                  <c:v>1.0168381665107578</c:v>
                </c:pt>
                <c:pt idx="35">
                  <c:v>0.96725912067352671</c:v>
                </c:pt>
                <c:pt idx="36">
                  <c:v>1.1337698783910197</c:v>
                </c:pt>
                <c:pt idx="37">
                  <c:v>1.1007984031936129</c:v>
                </c:pt>
                <c:pt idx="38">
                  <c:v>1.0172987358616101</c:v>
                </c:pt>
                <c:pt idx="39">
                  <c:v>1.1170991350632069</c:v>
                </c:pt>
                <c:pt idx="40">
                  <c:v>1.0501813784764209</c:v>
                </c:pt>
                <c:pt idx="41">
                  <c:v>1.0665054413542927</c:v>
                </c:pt>
                <c:pt idx="42">
                  <c:v>1.1505197505197504</c:v>
                </c:pt>
                <c:pt idx="43">
                  <c:v>1.0506260206859008</c:v>
                </c:pt>
                <c:pt idx="44">
                  <c:v>1.1339139902014153</c:v>
                </c:pt>
                <c:pt idx="45">
                  <c:v>1.0503992015968064</c:v>
                </c:pt>
                <c:pt idx="46">
                  <c:v>1.0169660678642714</c:v>
                </c:pt>
                <c:pt idx="47">
                  <c:v>1.0339321357285429</c:v>
                </c:pt>
                <c:pt idx="48">
                  <c:v>1.0669910179640718</c:v>
                </c:pt>
                <c:pt idx="49">
                  <c:v>1.1005206247496997</c:v>
                </c:pt>
                <c:pt idx="50">
                  <c:v>1.066880256307569</c:v>
                </c:pt>
                <c:pt idx="51">
                  <c:v>1.0168201842210653</c:v>
                </c:pt>
                <c:pt idx="52">
                  <c:v>1.0670354702245364</c:v>
                </c:pt>
                <c:pt idx="53">
                  <c:v>1.100328947368421</c:v>
                </c:pt>
                <c:pt idx="54">
                  <c:v>1.1171052631578948</c:v>
                </c:pt>
                <c:pt idx="55">
                  <c:v>1.0667763157894736</c:v>
                </c:pt>
                <c:pt idx="56">
                  <c:v>1.1171560161197467</c:v>
                </c:pt>
                <c:pt idx="57">
                  <c:v>1.0002660989888239</c:v>
                </c:pt>
                <c:pt idx="58">
                  <c:v>1.1671101649813731</c:v>
                </c:pt>
                <c:pt idx="59">
                  <c:v>1.133581692389569</c:v>
                </c:pt>
                <c:pt idx="60">
                  <c:v>1.183882235528942</c:v>
                </c:pt>
                <c:pt idx="61">
                  <c:v>1.1504491017964071</c:v>
                </c:pt>
                <c:pt idx="62">
                  <c:v>1.0334580673563725</c:v>
                </c:pt>
                <c:pt idx="63">
                  <c:v>1.0169491525423728</c:v>
                </c:pt>
                <c:pt idx="64">
                  <c:v>1.0836451683909312</c:v>
                </c:pt>
                <c:pt idx="65">
                  <c:v>1.0501871010345587</c:v>
                </c:pt>
                <c:pt idx="66">
                  <c:v>1.033582805603531</c:v>
                </c:pt>
                <c:pt idx="67">
                  <c:v>1.1003646133179812</c:v>
                </c:pt>
                <c:pt idx="68">
                  <c:v>1.0168873536749183</c:v>
                </c:pt>
                <c:pt idx="69">
                  <c:v>1.1170600652465938</c:v>
                </c:pt>
                <c:pt idx="70">
                  <c:v>1.1837047116856609</c:v>
                </c:pt>
                <c:pt idx="71">
                  <c:v>1.0836877019901343</c:v>
                </c:pt>
                <c:pt idx="72">
                  <c:v>1.1670352100697396</c:v>
                </c:pt>
                <c:pt idx="73">
                  <c:v>1.0168395985711856</c:v>
                </c:pt>
                <c:pt idx="74">
                  <c:v>1.0169161676646707</c:v>
                </c:pt>
                <c:pt idx="75">
                  <c:v>1.1170658682634731</c:v>
                </c:pt>
                <c:pt idx="76">
                  <c:v>1.0002994011976047</c:v>
                </c:pt>
                <c:pt idx="77">
                  <c:v>1.067065868263473</c:v>
                </c:pt>
              </c:numCache>
            </c:numRef>
          </c:yVal>
          <c:smooth val="0"/>
        </c:ser>
        <c:ser>
          <c:idx val="4"/>
          <c:order val="2"/>
          <c:tx>
            <c:v>Seg 1/2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4.5</c:v>
              </c:pt>
              <c:pt idx="1">
                <c:v>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5"/>
          <c:order val="3"/>
          <c:tx>
            <c:v>Seg 2/3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8.5</c:v>
              </c:pt>
              <c:pt idx="1">
                <c:v>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6"/>
          <c:order val="4"/>
          <c:tx>
            <c:v>Seg 3/4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12.5</c:v>
              </c:pt>
              <c:pt idx="1">
                <c:v>12.5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7"/>
          <c:order val="5"/>
          <c:tx>
            <c:v>Seg 4/5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16.5</c:v>
              </c:pt>
              <c:pt idx="1">
                <c:v>16.5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8"/>
          <c:order val="6"/>
          <c:tx>
            <c:v>Seg 5/6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20.5</c:v>
              </c:pt>
              <c:pt idx="1">
                <c:v>20.5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9"/>
          <c:order val="7"/>
          <c:tx>
            <c:v>Seg 6/7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24.5</c:v>
              </c:pt>
              <c:pt idx="1">
                <c:v>24.5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0"/>
          <c:order val="8"/>
          <c:tx>
            <c:v>Seg 7/8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28.5</c:v>
              </c:pt>
              <c:pt idx="1">
                <c:v>28.5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1"/>
          <c:order val="9"/>
          <c:tx>
            <c:v>Seg 8/9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32.5</c:v>
              </c:pt>
              <c:pt idx="1">
                <c:v>32.5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2"/>
          <c:order val="10"/>
          <c:tx>
            <c:v>Seg 9/10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36.5</c:v>
              </c:pt>
              <c:pt idx="1">
                <c:v>36.5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3"/>
          <c:order val="11"/>
          <c:tx>
            <c:v>Seg 10/11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40.5</c:v>
              </c:pt>
              <c:pt idx="1">
                <c:v>40.5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4"/>
          <c:order val="12"/>
          <c:tx>
            <c:v>Seg 11/12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44.5</c:v>
              </c:pt>
              <c:pt idx="1">
                <c:v>44.5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5"/>
          <c:order val="13"/>
          <c:tx>
            <c:v>Seg 12/13</c:v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48.5</c:v>
              </c:pt>
              <c:pt idx="1">
                <c:v>48.5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6"/>
          <c:order val="14"/>
          <c:tx>
            <c:v>Seg 13/14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52.5</c:v>
              </c:pt>
              <c:pt idx="1">
                <c:v>52.5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7"/>
          <c:order val="15"/>
          <c:tx>
            <c:v>Seg 14/15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56.5</c:v>
              </c:pt>
              <c:pt idx="1">
                <c:v>56.5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ser>
          <c:idx val="18"/>
          <c:order val="16"/>
          <c:tx>
            <c:v>Seg 15/16</c:v>
          </c:tx>
          <c:spPr>
            <a:ln>
              <a:solidFill>
                <a:schemeClr val="bg1">
                  <a:lumMod val="50000"/>
                </a:schemeClr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60.5</c:v>
              </c:pt>
              <c:pt idx="1">
                <c:v>60.5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8000</c:v>
              </c:pt>
            </c:numLit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734016"/>
        <c:axId val="71736320"/>
      </c:scatterChart>
      <c:scatterChart>
        <c:scatterStyle val="lineMarker"/>
        <c:varyColors val="0"/>
        <c:ser>
          <c:idx val="1"/>
          <c:order val="1"/>
          <c:tx>
            <c:v>Number of Negotiation Rounds</c:v>
          </c:tx>
          <c:spPr>
            <a:ln w="28575" cmpd="sng">
              <a:solidFill>
                <a:srgbClr val="009900"/>
              </a:solidFill>
              <a:prstDash val="solid"/>
            </a:ln>
          </c:spPr>
          <c:marker>
            <c:symbol val="square"/>
            <c:size val="7"/>
            <c:spPr>
              <a:solidFill>
                <a:schemeClr val="tx1"/>
              </a:solidFill>
            </c:spPr>
          </c:marker>
          <c:xVal>
            <c:numRef>
              <c:f>'PE Negotiate'!$A$3:$A$80</c:f>
              <c:numCache>
                <c:formatCode>General</c:formatCode>
                <c:ptCount val="78"/>
                <c:pt idx="0">
                  <c:v>1</c:v>
                </c:pt>
                <c:pt idx="1">
                  <c:v>2</c:v>
                </c:pt>
                <c:pt idx="2">
                  <c:v>2.1</c:v>
                </c:pt>
                <c:pt idx="3">
                  <c:v>3</c:v>
                </c:pt>
                <c:pt idx="4">
                  <c:v>3.1</c:v>
                </c:pt>
                <c:pt idx="5">
                  <c:v>4</c:v>
                </c:pt>
                <c:pt idx="6">
                  <c:v>4.0999999999999996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6</c:v>
                </c:pt>
                <c:pt idx="10">
                  <c:v>6.1</c:v>
                </c:pt>
                <c:pt idx="11">
                  <c:v>7</c:v>
                </c:pt>
                <c:pt idx="12">
                  <c:v>8</c:v>
                </c:pt>
                <c:pt idx="13">
                  <c:v>8.1</c:v>
                </c:pt>
                <c:pt idx="14">
                  <c:v>9</c:v>
                </c:pt>
                <c:pt idx="15">
                  <c:v>10</c:v>
                </c:pt>
                <c:pt idx="16">
                  <c:v>11</c:v>
                </c:pt>
                <c:pt idx="17">
                  <c:v>12</c:v>
                </c:pt>
                <c:pt idx="18">
                  <c:v>12.1</c:v>
                </c:pt>
                <c:pt idx="19">
                  <c:v>13</c:v>
                </c:pt>
                <c:pt idx="20">
                  <c:v>14</c:v>
                </c:pt>
                <c:pt idx="21">
                  <c:v>15</c:v>
                </c:pt>
                <c:pt idx="22">
                  <c:v>15.1</c:v>
                </c:pt>
                <c:pt idx="23">
                  <c:v>16</c:v>
                </c:pt>
                <c:pt idx="24">
                  <c:v>17</c:v>
                </c:pt>
                <c:pt idx="25">
                  <c:v>18</c:v>
                </c:pt>
                <c:pt idx="26">
                  <c:v>19</c:v>
                </c:pt>
                <c:pt idx="27">
                  <c:v>20</c:v>
                </c:pt>
                <c:pt idx="28">
                  <c:v>21</c:v>
                </c:pt>
                <c:pt idx="29">
                  <c:v>22</c:v>
                </c:pt>
                <c:pt idx="30">
                  <c:v>23</c:v>
                </c:pt>
                <c:pt idx="31">
                  <c:v>24</c:v>
                </c:pt>
                <c:pt idx="32">
                  <c:v>24.1</c:v>
                </c:pt>
                <c:pt idx="33">
                  <c:v>25</c:v>
                </c:pt>
                <c:pt idx="34">
                  <c:v>26</c:v>
                </c:pt>
                <c:pt idx="35">
                  <c:v>27</c:v>
                </c:pt>
                <c:pt idx="36">
                  <c:v>27.1</c:v>
                </c:pt>
                <c:pt idx="37">
                  <c:v>28</c:v>
                </c:pt>
                <c:pt idx="38">
                  <c:v>29</c:v>
                </c:pt>
                <c:pt idx="39">
                  <c:v>29.1</c:v>
                </c:pt>
                <c:pt idx="40">
                  <c:v>30</c:v>
                </c:pt>
                <c:pt idx="41">
                  <c:v>31</c:v>
                </c:pt>
                <c:pt idx="42">
                  <c:v>32</c:v>
                </c:pt>
                <c:pt idx="43">
                  <c:v>33</c:v>
                </c:pt>
                <c:pt idx="44">
                  <c:v>33.1</c:v>
                </c:pt>
                <c:pt idx="45">
                  <c:v>34</c:v>
                </c:pt>
                <c:pt idx="46">
                  <c:v>34.1</c:v>
                </c:pt>
                <c:pt idx="47">
                  <c:v>35</c:v>
                </c:pt>
                <c:pt idx="48">
                  <c:v>36</c:v>
                </c:pt>
                <c:pt idx="49">
                  <c:v>37</c:v>
                </c:pt>
                <c:pt idx="50">
                  <c:v>38</c:v>
                </c:pt>
                <c:pt idx="51">
                  <c:v>39</c:v>
                </c:pt>
                <c:pt idx="52">
                  <c:v>40</c:v>
                </c:pt>
                <c:pt idx="53">
                  <c:v>41</c:v>
                </c:pt>
                <c:pt idx="54">
                  <c:v>42</c:v>
                </c:pt>
                <c:pt idx="55">
                  <c:v>43</c:v>
                </c:pt>
                <c:pt idx="56">
                  <c:v>44</c:v>
                </c:pt>
                <c:pt idx="57">
                  <c:v>45</c:v>
                </c:pt>
                <c:pt idx="58">
                  <c:v>45.1</c:v>
                </c:pt>
                <c:pt idx="59">
                  <c:v>46</c:v>
                </c:pt>
                <c:pt idx="60">
                  <c:v>47</c:v>
                </c:pt>
                <c:pt idx="61">
                  <c:v>48</c:v>
                </c:pt>
                <c:pt idx="62">
                  <c:v>49</c:v>
                </c:pt>
                <c:pt idx="63">
                  <c:v>50</c:v>
                </c:pt>
                <c:pt idx="64">
                  <c:v>51</c:v>
                </c:pt>
                <c:pt idx="65">
                  <c:v>52</c:v>
                </c:pt>
                <c:pt idx="66">
                  <c:v>53</c:v>
                </c:pt>
                <c:pt idx="67">
                  <c:v>54</c:v>
                </c:pt>
                <c:pt idx="68">
                  <c:v>55</c:v>
                </c:pt>
                <c:pt idx="69">
                  <c:v>56</c:v>
                </c:pt>
                <c:pt idx="70">
                  <c:v>57</c:v>
                </c:pt>
                <c:pt idx="71">
                  <c:v>58</c:v>
                </c:pt>
                <c:pt idx="72">
                  <c:v>59</c:v>
                </c:pt>
                <c:pt idx="73">
                  <c:v>60</c:v>
                </c:pt>
                <c:pt idx="74">
                  <c:v>61</c:v>
                </c:pt>
                <c:pt idx="75">
                  <c:v>62</c:v>
                </c:pt>
                <c:pt idx="76">
                  <c:v>63</c:v>
                </c:pt>
                <c:pt idx="77">
                  <c:v>64</c:v>
                </c:pt>
              </c:numCache>
            </c:numRef>
          </c:xVal>
          <c:yVal>
            <c:numRef>
              <c:f>'PE Negotiate'!$AG$3:$AG$80</c:f>
              <c:numCache>
                <c:formatCode>General</c:formatCode>
                <c:ptCount val="78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#N/A</c:v>
                </c:pt>
                <c:pt idx="18">
                  <c:v>3</c:v>
                </c:pt>
                <c:pt idx="19">
                  <c:v>4</c:v>
                </c:pt>
                <c:pt idx="20">
                  <c:v>3</c:v>
                </c:pt>
                <c:pt idx="21">
                  <c:v>#N/A</c:v>
                </c:pt>
                <c:pt idx="22">
                  <c:v>4</c:v>
                </c:pt>
                <c:pt idx="23">
                  <c:v>4</c:v>
                </c:pt>
                <c:pt idx="24">
                  <c:v>2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  <c:pt idx="30">
                  <c:v>3</c:v>
                </c:pt>
                <c:pt idx="31">
                  <c:v>#N/A</c:v>
                </c:pt>
                <c:pt idx="32">
                  <c:v>5</c:v>
                </c:pt>
                <c:pt idx="33">
                  <c:v>3</c:v>
                </c:pt>
                <c:pt idx="34">
                  <c:v>3</c:v>
                </c:pt>
                <c:pt idx="35">
                  <c:v>#N/A</c:v>
                </c:pt>
                <c:pt idx="36">
                  <c:v>4</c:v>
                </c:pt>
                <c:pt idx="37">
                  <c:v>4</c:v>
                </c:pt>
                <c:pt idx="38">
                  <c:v>3</c:v>
                </c:pt>
                <c:pt idx="39">
                  <c:v>4</c:v>
                </c:pt>
                <c:pt idx="40">
                  <c:v>4</c:v>
                </c:pt>
                <c:pt idx="41">
                  <c:v>4</c:v>
                </c:pt>
                <c:pt idx="42">
                  <c:v>6</c:v>
                </c:pt>
                <c:pt idx="43">
                  <c:v>#N/A</c:v>
                </c:pt>
                <c:pt idx="44">
                  <c:v>4</c:v>
                </c:pt>
                <c:pt idx="45">
                  <c:v>#N/A</c:v>
                </c:pt>
                <c:pt idx="46">
                  <c:v>3</c:v>
                </c:pt>
                <c:pt idx="47">
                  <c:v>3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3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#N/A</c:v>
                </c:pt>
                <c:pt idx="58">
                  <c:v>5</c:v>
                </c:pt>
                <c:pt idx="59">
                  <c:v>4</c:v>
                </c:pt>
                <c:pt idx="60">
                  <c:v>5</c:v>
                </c:pt>
                <c:pt idx="61">
                  <c:v>5</c:v>
                </c:pt>
                <c:pt idx="62">
                  <c:v>4</c:v>
                </c:pt>
                <c:pt idx="63">
                  <c:v>4</c:v>
                </c:pt>
                <c:pt idx="64">
                  <c:v>5</c:v>
                </c:pt>
                <c:pt idx="65">
                  <c:v>3</c:v>
                </c:pt>
                <c:pt idx="66">
                  <c:v>3</c:v>
                </c:pt>
                <c:pt idx="67">
                  <c:v>4</c:v>
                </c:pt>
                <c:pt idx="68">
                  <c:v>3</c:v>
                </c:pt>
                <c:pt idx="69">
                  <c:v>5</c:v>
                </c:pt>
                <c:pt idx="70">
                  <c:v>5</c:v>
                </c:pt>
                <c:pt idx="71">
                  <c:v>5</c:v>
                </c:pt>
                <c:pt idx="72">
                  <c:v>4</c:v>
                </c:pt>
                <c:pt idx="73">
                  <c:v>4</c:v>
                </c:pt>
                <c:pt idx="74">
                  <c:v>3</c:v>
                </c:pt>
                <c:pt idx="75">
                  <c:v>4</c:v>
                </c:pt>
                <c:pt idx="76">
                  <c:v>3</c:v>
                </c:pt>
                <c:pt idx="77">
                  <c:v>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760896"/>
        <c:axId val="71758976"/>
      </c:scatterChart>
      <c:valAx>
        <c:axId val="71734016"/>
        <c:scaling>
          <c:orientation val="minMax"/>
          <c:max val="6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GE Encounter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1736320"/>
        <c:crosses val="autoZero"/>
        <c:crossBetween val="midCat"/>
        <c:majorUnit val="1"/>
      </c:valAx>
      <c:valAx>
        <c:axId val="71736320"/>
        <c:scaling>
          <c:orientation val="minMax"/>
          <c:max val="1.2504999999999999"/>
          <c:min val="0.83300000000000007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Expedition Points [% of Fighting Points]</a:t>
                </a:r>
              </a:p>
            </c:rich>
          </c:tx>
          <c:overlay val="0"/>
        </c:title>
        <c:numFmt formatCode="0.0%" sourceLinked="0"/>
        <c:majorTickMark val="out"/>
        <c:minorTickMark val="none"/>
        <c:tickLblPos val="nextTo"/>
        <c:crossAx val="71734016"/>
        <c:crossesAt val="0"/>
        <c:crossBetween val="midCat"/>
        <c:majorUnit val="1.6700000000000003E-2"/>
        <c:minorUnit val="1.0000000000000002E-2"/>
      </c:valAx>
      <c:valAx>
        <c:axId val="71758976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Number of Negotiation </a:t>
                </a:r>
                <a:r>
                  <a:rPr lang="en-US" sz="1400" baseline="0"/>
                  <a:t>Rounds</a:t>
                </a:r>
                <a:endParaRPr lang="en-US" sz="1400"/>
              </a:p>
            </c:rich>
          </c:tx>
          <c:overlay val="0"/>
        </c:title>
        <c:numFmt formatCode="General" sourceLinked="1"/>
        <c:majorTickMark val="out"/>
        <c:minorTickMark val="out"/>
        <c:tickLblPos val="nextTo"/>
        <c:crossAx val="71760896"/>
        <c:crosses val="max"/>
        <c:crossBetween val="midCat"/>
        <c:minorUnit val="1"/>
      </c:valAx>
      <c:valAx>
        <c:axId val="71760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1758976"/>
        <c:crosses val="autoZero"/>
        <c:crossBetween val="midCat"/>
      </c:valAx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21</xdr:col>
      <xdr:colOff>153785</xdr:colOff>
      <xdr:row>39</xdr:row>
      <xdr:rowOff>51511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41</xdr:row>
      <xdr:rowOff>0</xdr:rowOff>
    </xdr:from>
    <xdr:to>
      <xdr:col>21</xdr:col>
      <xdr:colOff>153785</xdr:colOff>
      <xdr:row>78</xdr:row>
      <xdr:rowOff>51512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81</xdr:row>
      <xdr:rowOff>0</xdr:rowOff>
    </xdr:from>
    <xdr:to>
      <xdr:col>21</xdr:col>
      <xdr:colOff>153785</xdr:colOff>
      <xdr:row>118</xdr:row>
      <xdr:rowOff>51512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120</xdr:row>
      <xdr:rowOff>0</xdr:rowOff>
    </xdr:from>
    <xdr:to>
      <xdr:col>21</xdr:col>
      <xdr:colOff>153785</xdr:colOff>
      <xdr:row>157</xdr:row>
      <xdr:rowOff>51512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159</xdr:row>
      <xdr:rowOff>0</xdr:rowOff>
    </xdr:from>
    <xdr:to>
      <xdr:col>21</xdr:col>
      <xdr:colOff>153785</xdr:colOff>
      <xdr:row>196</xdr:row>
      <xdr:rowOff>51512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25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26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27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28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35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36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37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41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42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43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44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59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60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61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63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24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3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0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  <cdr:relSizeAnchor xmlns:cdr="http://schemas.openxmlformats.org/drawingml/2006/chartDrawing">
    <cdr:from>
      <cdr:x>0.07015</cdr:x>
      <cdr:y>0.10501</cdr:y>
    </cdr:from>
    <cdr:to>
      <cdr:x>0.11244</cdr:x>
      <cdr:y>0.1681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908774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1</a:t>
          </a:r>
          <a:endParaRPr lang="en-US" sz="1100"/>
        </a:p>
      </cdr:txBody>
    </cdr:sp>
  </cdr:relSizeAnchor>
  <cdr:relSizeAnchor xmlns:cdr="http://schemas.openxmlformats.org/drawingml/2006/chartDrawing">
    <cdr:from>
      <cdr:x>0.12487</cdr:x>
      <cdr:y>0.10501</cdr:y>
    </cdr:from>
    <cdr:to>
      <cdr:x>0.16716</cdr:x>
      <cdr:y>0.1681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61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2</a:t>
          </a:r>
          <a:endParaRPr lang="en-US" sz="1100"/>
        </a:p>
      </cdr:txBody>
    </cdr:sp>
  </cdr:relSizeAnchor>
  <cdr:relSizeAnchor xmlns:cdr="http://schemas.openxmlformats.org/drawingml/2006/chartDrawing">
    <cdr:from>
      <cdr:x>0.18006</cdr:x>
      <cdr:y>0.10501</cdr:y>
    </cdr:from>
    <cdr:to>
      <cdr:x>0.22235</cdr:x>
      <cdr:y>0.1681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233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3</a:t>
          </a:r>
          <a:endParaRPr lang="en-US" sz="1100"/>
        </a:p>
      </cdr:txBody>
    </cdr:sp>
  </cdr:relSizeAnchor>
  <cdr:relSizeAnchor xmlns:cdr="http://schemas.openxmlformats.org/drawingml/2006/chartDrawing">
    <cdr:from>
      <cdr:x>0.23525</cdr:x>
      <cdr:y>0.10501</cdr:y>
    </cdr:from>
    <cdr:to>
      <cdr:x>0.27754</cdr:x>
      <cdr:y>0.1681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3047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4</a:t>
          </a:r>
          <a:endParaRPr lang="en-US" sz="1100"/>
        </a:p>
      </cdr:txBody>
    </cdr:sp>
  </cdr:relSizeAnchor>
  <cdr:relSizeAnchor xmlns:cdr="http://schemas.openxmlformats.org/drawingml/2006/chartDrawing">
    <cdr:from>
      <cdr:x>0.29044</cdr:x>
      <cdr:y>0.10501</cdr:y>
    </cdr:from>
    <cdr:to>
      <cdr:x>0.33273</cdr:x>
      <cdr:y>0.1681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376279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 5</a:t>
          </a:r>
          <a:endParaRPr lang="en-US" sz="1100"/>
        </a:p>
      </cdr:txBody>
    </cdr:sp>
  </cdr:relSizeAnchor>
  <cdr:relSizeAnchor xmlns:cdr="http://schemas.openxmlformats.org/drawingml/2006/chartDrawing">
    <cdr:from>
      <cdr:x>0.34563</cdr:x>
      <cdr:y>0.10501</cdr:y>
    </cdr:from>
    <cdr:to>
      <cdr:x>0.38793</cdr:x>
      <cdr:y>0.1681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447779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6</a:t>
          </a:r>
          <a:endParaRPr lang="en-US" sz="1100"/>
        </a:p>
      </cdr:txBody>
    </cdr:sp>
  </cdr:relSizeAnchor>
  <cdr:relSizeAnchor xmlns:cdr="http://schemas.openxmlformats.org/drawingml/2006/chartDrawing">
    <cdr:from>
      <cdr:x>0.40083</cdr:x>
      <cdr:y>0.10501</cdr:y>
    </cdr:from>
    <cdr:to>
      <cdr:x>0.44313</cdr:x>
      <cdr:y>0.1681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519292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7</a:t>
          </a:r>
          <a:endParaRPr lang="en-US" sz="1100"/>
        </a:p>
      </cdr:txBody>
    </cdr:sp>
  </cdr:relSizeAnchor>
  <cdr:relSizeAnchor xmlns:cdr="http://schemas.openxmlformats.org/drawingml/2006/chartDrawing">
    <cdr:from>
      <cdr:x>0.45603</cdr:x>
      <cdr:y>0.10501</cdr:y>
    </cdr:from>
    <cdr:to>
      <cdr:x>0.49833</cdr:x>
      <cdr:y>0.1681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5908052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8</a:t>
          </a:r>
          <a:endParaRPr lang="en-US" sz="1100"/>
        </a:p>
      </cdr:txBody>
    </cdr:sp>
  </cdr:relSizeAnchor>
  <cdr:relSizeAnchor xmlns:cdr="http://schemas.openxmlformats.org/drawingml/2006/chartDrawing">
    <cdr:from>
      <cdr:x>0.51123</cdr:x>
      <cdr:y>0.10501</cdr:y>
    </cdr:from>
    <cdr:to>
      <cdr:x>0.55352</cdr:x>
      <cdr:y>0.1681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6623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9</a:t>
          </a:r>
          <a:endParaRPr lang="en-US" sz="1100"/>
        </a:p>
      </cdr:txBody>
    </cdr:sp>
  </cdr:relSizeAnchor>
  <cdr:relSizeAnchor xmlns:cdr="http://schemas.openxmlformats.org/drawingml/2006/chartDrawing">
    <cdr:from>
      <cdr:x>0.56642</cdr:x>
      <cdr:y>0.10501</cdr:y>
    </cdr:from>
    <cdr:to>
      <cdr:x>0.60871</cdr:x>
      <cdr:y>0.1681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7338182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10</a:t>
          </a:r>
          <a:endParaRPr lang="en-US" sz="1100"/>
        </a:p>
      </cdr:txBody>
    </cdr:sp>
  </cdr:relSizeAnchor>
  <cdr:relSizeAnchor xmlns:cdr="http://schemas.openxmlformats.org/drawingml/2006/chartDrawing">
    <cdr:from>
      <cdr:x>0.62161</cdr:x>
      <cdr:y>0.10501</cdr:y>
    </cdr:from>
    <cdr:to>
      <cdr:x>0.6639</cdr:x>
      <cdr:y>0.1681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8053182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11</a:t>
          </a:r>
          <a:endParaRPr lang="en-US" sz="1100"/>
        </a:p>
      </cdr:txBody>
    </cdr:sp>
  </cdr:relSizeAnchor>
  <cdr:relSizeAnchor xmlns:cdr="http://schemas.openxmlformats.org/drawingml/2006/chartDrawing">
    <cdr:from>
      <cdr:x>0.6768</cdr:x>
      <cdr:y>0.10501</cdr:y>
    </cdr:from>
    <cdr:to>
      <cdr:x>0.71909</cdr:x>
      <cdr:y>0.1681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876818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12</a:t>
          </a:r>
          <a:endParaRPr lang="en-US" sz="1100"/>
        </a:p>
      </cdr:txBody>
    </cdr:sp>
  </cdr:relSizeAnchor>
  <cdr:relSizeAnchor xmlns:cdr="http://schemas.openxmlformats.org/drawingml/2006/chartDrawing">
    <cdr:from>
      <cdr:x>0.73199</cdr:x>
      <cdr:y>0.10501</cdr:y>
    </cdr:from>
    <cdr:to>
      <cdr:x>0.77429</cdr:x>
      <cdr:y>0.1681</cdr:y>
    </cdr:to>
    <cdr:sp macro="" textlink="">
      <cdr:nvSpPr>
        <cdr:cNvPr id="19" name="TextBox 1"/>
        <cdr:cNvSpPr txBox="1"/>
      </cdr:nvSpPr>
      <cdr:spPr>
        <a:xfrm xmlns:a="http://schemas.openxmlformats.org/drawingml/2006/main">
          <a:off x="9483183" y="708720"/>
          <a:ext cx="54801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13</a:t>
          </a:r>
          <a:endParaRPr lang="en-US" sz="1100"/>
        </a:p>
      </cdr:txBody>
    </cdr:sp>
  </cdr:relSizeAnchor>
  <cdr:relSizeAnchor xmlns:cdr="http://schemas.openxmlformats.org/drawingml/2006/chartDrawing">
    <cdr:from>
      <cdr:x>0.78719</cdr:x>
      <cdr:y>0.10501</cdr:y>
    </cdr:from>
    <cdr:to>
      <cdr:x>0.82948</cdr:x>
      <cdr:y>0.1681</cdr:y>
    </cdr:to>
    <cdr:sp macro="" textlink="">
      <cdr:nvSpPr>
        <cdr:cNvPr id="20" name="TextBox 1"/>
        <cdr:cNvSpPr txBox="1"/>
      </cdr:nvSpPr>
      <cdr:spPr>
        <a:xfrm xmlns:a="http://schemas.openxmlformats.org/drawingml/2006/main">
          <a:off x="10198313" y="708720"/>
          <a:ext cx="547883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14</a:t>
          </a:r>
          <a:endParaRPr lang="en-US" sz="1100"/>
        </a:p>
      </cdr:txBody>
    </cdr:sp>
  </cdr:relSizeAnchor>
  <cdr:relSizeAnchor xmlns:cdr="http://schemas.openxmlformats.org/drawingml/2006/chartDrawing">
    <cdr:from>
      <cdr:x>0.84238</cdr:x>
      <cdr:y>0.10501</cdr:y>
    </cdr:from>
    <cdr:to>
      <cdr:x>0.88467</cdr:x>
      <cdr:y>0.1681</cdr:y>
    </cdr:to>
    <cdr:sp macro="" textlink="">
      <cdr:nvSpPr>
        <cdr:cNvPr id="21" name="TextBox 1"/>
        <cdr:cNvSpPr txBox="1"/>
      </cdr:nvSpPr>
      <cdr:spPr>
        <a:xfrm xmlns:a="http://schemas.openxmlformats.org/drawingml/2006/main">
          <a:off x="10913310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15</a:t>
          </a:r>
          <a:endParaRPr lang="en-US" sz="1100"/>
        </a:p>
      </cdr:txBody>
    </cdr:sp>
  </cdr:relSizeAnchor>
  <cdr:relSizeAnchor xmlns:cdr="http://schemas.openxmlformats.org/drawingml/2006/chartDrawing">
    <cdr:from>
      <cdr:x>0.89534</cdr:x>
      <cdr:y>0.10501</cdr:y>
    </cdr:from>
    <cdr:to>
      <cdr:x>0.93763</cdr:x>
      <cdr:y>0.1681</cdr:y>
    </cdr:to>
    <cdr:sp macro="" textlink="">
      <cdr:nvSpPr>
        <cdr:cNvPr id="22" name="TextBox 1"/>
        <cdr:cNvSpPr txBox="1"/>
      </cdr:nvSpPr>
      <cdr:spPr>
        <a:xfrm xmlns:a="http://schemas.openxmlformats.org/drawingml/2006/main">
          <a:off x="11599534" y="708720"/>
          <a:ext cx="547884" cy="42578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Segment</a:t>
          </a:r>
        </a:p>
        <a:p xmlns:a="http://schemas.openxmlformats.org/drawingml/2006/main">
          <a:pPr algn="ctr"/>
          <a:r>
            <a:rPr lang="en-US" sz="1100" baseline="0"/>
            <a:t>16</a:t>
          </a:r>
          <a:endParaRPr lang="en-US" sz="1100"/>
        </a:p>
      </cdr:txBody>
    </cdr:sp>
  </cdr:relSizeAnchor>
  <cdr:relSizeAnchor xmlns:cdr="http://schemas.openxmlformats.org/drawingml/2006/chartDrawing">
    <cdr:from>
      <cdr:x>0.29606</cdr:x>
      <cdr:y>0.20086</cdr:y>
    </cdr:from>
    <cdr:to>
      <cdr:x>0.49016</cdr:x>
      <cdr:y>0.20086</cdr:y>
    </cdr:to>
    <cdr:cxnSp macro="">
      <cdr:nvCxnSpPr>
        <cdr:cNvPr id="23" name="Straight Arrow Connector 58"/>
        <cdr:cNvCxnSpPr/>
      </cdr:nvCxnSpPr>
      <cdr:spPr>
        <a:xfrm xmlns:a="http://schemas.openxmlformats.org/drawingml/2006/main">
          <a:off x="383554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00B05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0.51719</cdr:x>
      <cdr:y>0.20086</cdr:y>
    </cdr:from>
    <cdr:to>
      <cdr:x>0.71129</cdr:x>
      <cdr:y>0.20086</cdr:y>
    </cdr:to>
    <cdr:cxnSp macro="">
      <cdr:nvCxnSpPr>
        <cdr:cNvPr id="29" name="Straight Arrow Connector 59"/>
        <cdr:cNvCxnSpPr/>
      </cdr:nvCxnSpPr>
      <cdr:spPr>
        <a:xfrm xmlns:a="http://schemas.openxmlformats.org/drawingml/2006/main">
          <a:off x="670043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accent1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0.73833</cdr:x>
      <cdr:y>0.20086</cdr:y>
    </cdr:from>
    <cdr:to>
      <cdr:x>0.92896</cdr:x>
      <cdr:y>0.20086</cdr:y>
    </cdr:to>
    <cdr:cxnSp macro="">
      <cdr:nvCxnSpPr>
        <cdr:cNvPr id="30" name="Straight Arrow Connector 60"/>
        <cdr:cNvCxnSpPr/>
      </cdr:nvCxnSpPr>
      <cdr:spPr>
        <a:xfrm xmlns:a="http://schemas.openxmlformats.org/drawingml/2006/main">
          <a:off x="9565325" y="1355530"/>
          <a:ext cx="2469685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FF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0.07492</cdr:x>
      <cdr:y>0.20086</cdr:y>
    </cdr:from>
    <cdr:to>
      <cdr:x>0.26902</cdr:x>
      <cdr:y>0.20086</cdr:y>
    </cdr:to>
    <cdr:cxnSp macro="">
      <cdr:nvCxnSpPr>
        <cdr:cNvPr id="31" name="Straight Arrow Connector 62"/>
        <cdr:cNvCxnSpPr/>
      </cdr:nvCxnSpPr>
      <cdr:spPr>
        <a:xfrm xmlns:a="http://schemas.openxmlformats.org/drawingml/2006/main">
          <a:off x="970654" y="1355530"/>
          <a:ext cx="2514640" cy="0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ysClr val="windowText" lastClr="000000"/>
          </a:solidFill>
          <a:headEnd type="arrow"/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0.13649</cdr:x>
      <cdr:y>0.17974</cdr:y>
    </cdr:from>
    <cdr:to>
      <cdr:x>0.20708</cdr:x>
      <cdr:y>0.22197</cdr:y>
    </cdr:to>
    <cdr:sp macro="" textlink="">
      <cdr:nvSpPr>
        <cdr:cNvPr id="32" name="TextBox 1"/>
        <cdr:cNvSpPr txBox="1"/>
      </cdr:nvSpPr>
      <cdr:spPr>
        <a:xfrm xmlns:a="http://schemas.openxmlformats.org/drawingml/2006/main">
          <a:off x="1768317" y="1213029"/>
          <a:ext cx="91452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sz="1100"/>
            <a:t>GE LEVEL 1</a:t>
          </a:r>
        </a:p>
      </cdr:txBody>
    </cdr:sp>
  </cdr:relSizeAnchor>
  <cdr:relSizeAnchor xmlns:cdr="http://schemas.openxmlformats.org/drawingml/2006/chartDrawing">
    <cdr:from>
      <cdr:x>0.358</cdr:x>
      <cdr:y>0.17974</cdr:y>
    </cdr:from>
    <cdr:to>
      <cdr:x>0.42858</cdr:x>
      <cdr:y>0.22198</cdr:y>
    </cdr:to>
    <cdr:sp macro="" textlink="">
      <cdr:nvSpPr>
        <cdr:cNvPr id="38" name="TextBox 1"/>
        <cdr:cNvSpPr txBox="1"/>
      </cdr:nvSpPr>
      <cdr:spPr>
        <a:xfrm xmlns:a="http://schemas.openxmlformats.org/drawingml/2006/main">
          <a:off x="4638001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00B05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2</a:t>
          </a:r>
        </a:p>
      </cdr:txBody>
    </cdr:sp>
  </cdr:relSizeAnchor>
  <cdr:relSizeAnchor xmlns:cdr="http://schemas.openxmlformats.org/drawingml/2006/chartDrawing">
    <cdr:from>
      <cdr:x>0.57949</cdr:x>
      <cdr:y>0.17974</cdr:y>
    </cdr:from>
    <cdr:to>
      <cdr:x>0.65007</cdr:x>
      <cdr:y>0.22198</cdr:y>
    </cdr:to>
    <cdr:sp macro="" textlink="">
      <cdr:nvSpPr>
        <cdr:cNvPr id="39" name="TextBox 1"/>
        <cdr:cNvSpPr txBox="1"/>
      </cdr:nvSpPr>
      <cdr:spPr>
        <a:xfrm xmlns:a="http://schemas.openxmlformats.org/drawingml/2006/main">
          <a:off x="7507555" y="1212996"/>
          <a:ext cx="914391" cy="2850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chemeClr val="accent1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3</a:t>
          </a:r>
        </a:p>
      </cdr:txBody>
    </cdr:sp>
  </cdr:relSizeAnchor>
  <cdr:relSizeAnchor xmlns:cdr="http://schemas.openxmlformats.org/drawingml/2006/chartDrawing">
    <cdr:from>
      <cdr:x>0.80099</cdr:x>
      <cdr:y>0.17974</cdr:y>
    </cdr:from>
    <cdr:to>
      <cdr:x>0.87157</cdr:x>
      <cdr:y>0.22197</cdr:y>
    </cdr:to>
    <cdr:sp macro="" textlink="">
      <cdr:nvSpPr>
        <cdr:cNvPr id="45" name="TextBox 1"/>
        <cdr:cNvSpPr txBox="1"/>
      </cdr:nvSpPr>
      <cdr:spPr>
        <a:xfrm xmlns:a="http://schemas.openxmlformats.org/drawingml/2006/main">
          <a:off x="10377110" y="1213029"/>
          <a:ext cx="914391" cy="28500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9050">
          <a:solidFill>
            <a:srgbClr val="FF0000"/>
          </a:solidFill>
        </a:ln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/>
            <a:t>GE LEVEL 4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98"/>
  <sheetViews>
    <sheetView tabSelected="1" zoomScale="70" zoomScaleNormal="70" workbookViewId="0"/>
  </sheetViews>
  <sheetFormatPr defaultRowHeight="14.4" x14ac:dyDescent="0.3"/>
  <cols>
    <col min="1" max="1" width="8.88671875" customWidth="1"/>
    <col min="2" max="2" width="10.21875" bestFit="1" customWidth="1"/>
    <col min="3" max="3" width="15.6640625" bestFit="1" customWidth="1"/>
    <col min="4" max="4" width="15.44140625" style="15" customWidth="1"/>
    <col min="5" max="22" width="3.44140625" customWidth="1"/>
    <col min="23" max="23" width="9.6640625" bestFit="1" customWidth="1"/>
    <col min="24" max="24" width="9.109375" bestFit="1" customWidth="1"/>
    <col min="25" max="25" width="8.6640625" bestFit="1" customWidth="1"/>
    <col min="26" max="26" width="10.21875" bestFit="1" customWidth="1"/>
    <col min="39" max="39" width="9" customWidth="1"/>
    <col min="45" max="46" width="15.6640625" customWidth="1"/>
    <col min="49" max="49" width="15.6640625" customWidth="1"/>
    <col min="54" max="54" width="8" bestFit="1" customWidth="1"/>
    <col min="58" max="58" width="7" bestFit="1" customWidth="1"/>
    <col min="65" max="65" width="14.6640625" bestFit="1" customWidth="1"/>
    <col min="66" max="66" width="19.33203125" bestFit="1" customWidth="1"/>
    <col min="67" max="67" width="9" customWidth="1"/>
    <col min="68" max="68" width="10" bestFit="1" customWidth="1"/>
    <col min="69" max="69" width="9.21875" bestFit="1" customWidth="1"/>
    <col min="70" max="70" width="10" bestFit="1" customWidth="1"/>
    <col min="71" max="71" width="9.21875" bestFit="1" customWidth="1"/>
    <col min="72" max="72" width="18.6640625" bestFit="1" customWidth="1"/>
    <col min="73" max="73" width="14.21875" bestFit="1" customWidth="1"/>
  </cols>
  <sheetData>
    <row r="1" spans="1:73" x14ac:dyDescent="0.3">
      <c r="B1" s="97" t="s">
        <v>0</v>
      </c>
      <c r="C1" s="97"/>
      <c r="D1" s="77"/>
      <c r="E1" s="101" t="s">
        <v>18</v>
      </c>
      <c r="F1" s="99"/>
      <c r="G1" s="102"/>
      <c r="H1" s="101" t="s">
        <v>19</v>
      </c>
      <c r="I1" s="99"/>
      <c r="J1" s="102"/>
      <c r="K1" s="101" t="s">
        <v>24</v>
      </c>
      <c r="L1" s="99"/>
      <c r="M1" s="102"/>
      <c r="N1" s="101" t="s">
        <v>20</v>
      </c>
      <c r="O1" s="99"/>
      <c r="P1" s="102"/>
      <c r="Q1" s="101" t="s">
        <v>25</v>
      </c>
      <c r="R1" s="99"/>
      <c r="S1" s="102"/>
      <c r="T1" s="99" t="s">
        <v>26</v>
      </c>
      <c r="U1" s="99"/>
      <c r="V1" s="100"/>
      <c r="W1" s="98" t="s">
        <v>9</v>
      </c>
      <c r="X1" s="99"/>
      <c r="Y1" s="99"/>
      <c r="Z1" s="100"/>
      <c r="AA1" s="98" t="s">
        <v>10</v>
      </c>
      <c r="AB1" s="99"/>
      <c r="AC1" s="99"/>
      <c r="AD1" s="99"/>
      <c r="AE1" s="99"/>
      <c r="AF1" s="99"/>
      <c r="AG1" s="92"/>
      <c r="AH1" s="98" t="s">
        <v>57</v>
      </c>
      <c r="AI1" s="99"/>
      <c r="AJ1" s="99"/>
      <c r="AK1" s="99"/>
      <c r="AL1" s="99"/>
      <c r="AM1" s="100"/>
      <c r="AN1" s="87" t="s">
        <v>63</v>
      </c>
      <c r="AO1" s="87"/>
      <c r="AS1" s="14">
        <v>0.5</v>
      </c>
      <c r="AT1" s="14">
        <v>0.4</v>
      </c>
      <c r="AW1" t="s">
        <v>61</v>
      </c>
      <c r="BF1" s="96" t="s">
        <v>59</v>
      </c>
      <c r="BG1" s="96"/>
      <c r="BH1" s="96"/>
      <c r="BI1" s="96" t="s">
        <v>58</v>
      </c>
      <c r="BJ1" s="96"/>
      <c r="BK1" s="96"/>
    </row>
    <row r="2" spans="1:73" x14ac:dyDescent="0.3">
      <c r="B2" s="78" t="s">
        <v>4</v>
      </c>
      <c r="C2" s="78" t="s">
        <v>3</v>
      </c>
      <c r="D2" s="79" t="s">
        <v>11</v>
      </c>
      <c r="E2" s="80" t="s">
        <v>21</v>
      </c>
      <c r="F2" s="81" t="s">
        <v>22</v>
      </c>
      <c r="G2" s="82" t="s">
        <v>23</v>
      </c>
      <c r="H2" s="80" t="s">
        <v>21</v>
      </c>
      <c r="I2" s="81" t="s">
        <v>22</v>
      </c>
      <c r="J2" s="82" t="s">
        <v>23</v>
      </c>
      <c r="K2" s="80" t="s">
        <v>21</v>
      </c>
      <c r="L2" s="81" t="s">
        <v>22</v>
      </c>
      <c r="M2" s="82" t="s">
        <v>23</v>
      </c>
      <c r="N2" s="80" t="s">
        <v>21</v>
      </c>
      <c r="O2" s="81" t="s">
        <v>22</v>
      </c>
      <c r="P2" s="82" t="s">
        <v>23</v>
      </c>
      <c r="Q2" s="80" t="s">
        <v>21</v>
      </c>
      <c r="R2" s="81" t="s">
        <v>22</v>
      </c>
      <c r="S2" s="82" t="s">
        <v>23</v>
      </c>
      <c r="T2" s="81" t="s">
        <v>21</v>
      </c>
      <c r="U2" s="81" t="s">
        <v>22</v>
      </c>
      <c r="V2" s="83" t="s">
        <v>23</v>
      </c>
      <c r="W2" s="84" t="s">
        <v>5</v>
      </c>
      <c r="X2" s="81" t="s">
        <v>6</v>
      </c>
      <c r="Y2" s="81" t="s">
        <v>7</v>
      </c>
      <c r="Z2" s="83" t="s">
        <v>8</v>
      </c>
      <c r="AA2" s="84" t="s">
        <v>12</v>
      </c>
      <c r="AB2" s="81" t="s">
        <v>13</v>
      </c>
      <c r="AC2" s="81" t="s">
        <v>6</v>
      </c>
      <c r="AD2" s="81" t="s">
        <v>7</v>
      </c>
      <c r="AE2" s="81" t="s">
        <v>8</v>
      </c>
      <c r="AF2" s="81" t="s">
        <v>17</v>
      </c>
      <c r="AG2" s="83" t="s">
        <v>71</v>
      </c>
      <c r="AH2" s="84" t="s">
        <v>12</v>
      </c>
      <c r="AI2" s="81" t="s">
        <v>13</v>
      </c>
      <c r="AJ2" s="81" t="s">
        <v>72</v>
      </c>
      <c r="AK2" s="81" t="s">
        <v>6</v>
      </c>
      <c r="AL2" s="81" t="s">
        <v>7</v>
      </c>
      <c r="AM2" s="83" t="s">
        <v>8</v>
      </c>
      <c r="AN2" s="81" t="s">
        <v>64</v>
      </c>
      <c r="AO2" s="81"/>
      <c r="AP2" s="88" t="s">
        <v>65</v>
      </c>
      <c r="AQ2" s="88" t="s">
        <v>66</v>
      </c>
      <c r="AR2" s="88"/>
      <c r="AS2" s="78" t="s">
        <v>30</v>
      </c>
      <c r="AT2" s="78" t="s">
        <v>31</v>
      </c>
      <c r="AU2" s="78" t="s">
        <v>32</v>
      </c>
      <c r="AV2" s="78" t="s">
        <v>33</v>
      </c>
      <c r="AW2" s="78" t="s">
        <v>34</v>
      </c>
      <c r="AX2" s="78" t="s">
        <v>41</v>
      </c>
      <c r="AY2" s="78" t="s">
        <v>35</v>
      </c>
      <c r="AZ2" s="78" t="s">
        <v>36</v>
      </c>
      <c r="BA2" s="78" t="s">
        <v>36</v>
      </c>
      <c r="BB2" s="78" t="s">
        <v>1</v>
      </c>
      <c r="BC2" s="78" t="s">
        <v>37</v>
      </c>
      <c r="BD2" s="78" t="s">
        <v>2</v>
      </c>
      <c r="BF2" t="s">
        <v>38</v>
      </c>
      <c r="BG2" t="s">
        <v>40</v>
      </c>
      <c r="BH2" t="s">
        <v>39</v>
      </c>
      <c r="BI2" t="s">
        <v>38</v>
      </c>
      <c r="BJ2" t="s">
        <v>40</v>
      </c>
      <c r="BK2" t="s">
        <v>39</v>
      </c>
      <c r="BM2" t="s">
        <v>42</v>
      </c>
      <c r="BN2" t="s">
        <v>43</v>
      </c>
      <c r="BO2" t="s">
        <v>44</v>
      </c>
      <c r="BQ2" t="s">
        <v>51</v>
      </c>
      <c r="BR2" t="s">
        <v>49</v>
      </c>
      <c r="BS2" t="s">
        <v>50</v>
      </c>
      <c r="BT2" t="s">
        <v>52</v>
      </c>
      <c r="BU2" t="s">
        <v>53</v>
      </c>
    </row>
    <row r="3" spans="1:73" x14ac:dyDescent="0.3">
      <c r="A3" s="4">
        <v>1</v>
      </c>
      <c r="B3" s="1">
        <v>243</v>
      </c>
      <c r="C3" s="1">
        <v>251</v>
      </c>
      <c r="D3" s="31">
        <v>2</v>
      </c>
      <c r="E3" s="49">
        <v>2</v>
      </c>
      <c r="F3" s="7">
        <v>0</v>
      </c>
      <c r="G3" s="50">
        <v>3</v>
      </c>
      <c r="H3" s="49">
        <v>3</v>
      </c>
      <c r="I3" s="7">
        <v>0</v>
      </c>
      <c r="J3" s="50">
        <v>0</v>
      </c>
      <c r="K3" s="49"/>
      <c r="L3" s="7"/>
      <c r="M3" s="50"/>
      <c r="N3" s="49"/>
      <c r="O3" s="7"/>
      <c r="P3" s="50"/>
      <c r="Q3" s="49"/>
      <c r="R3" s="7"/>
      <c r="S3" s="50"/>
      <c r="T3" s="7"/>
      <c r="U3" s="7"/>
      <c r="V3" s="33"/>
      <c r="W3" s="67">
        <v>0</v>
      </c>
      <c r="X3" s="1">
        <v>150</v>
      </c>
      <c r="Y3" s="1">
        <v>150</v>
      </c>
      <c r="Z3" s="32">
        <v>0</v>
      </c>
      <c r="AA3" s="67">
        <v>0</v>
      </c>
      <c r="AB3" s="1">
        <v>0</v>
      </c>
      <c r="AC3" s="1">
        <v>5</v>
      </c>
      <c r="AD3" s="1">
        <v>3</v>
      </c>
      <c r="AE3" s="1">
        <v>0</v>
      </c>
      <c r="AF3" s="1">
        <f>SUM(AA3:AE3)</f>
        <v>8</v>
      </c>
      <c r="AG3" s="32">
        <f t="shared" ref="AG3:AG19" si="0">IF(ISBLANK(E3),NA(),IF(ISBLANK(H3),1,IF(ISBLANK(K3),2,IF(ISBLANK(N3),3,IF(ISBLANK(Q3),4,IF(ISBLANK(T3),5,6))))))</f>
        <v>2</v>
      </c>
      <c r="AH3" s="67">
        <f>AA3*W3</f>
        <v>0</v>
      </c>
      <c r="AI3" s="1">
        <f>AB3*W3</f>
        <v>0</v>
      </c>
      <c r="AJ3" s="1">
        <f>AI3+AH3</f>
        <v>0</v>
      </c>
      <c r="AK3" s="1">
        <f t="shared" ref="AK3:AM4" si="1">AC3*X3</f>
        <v>750</v>
      </c>
      <c r="AL3" s="1">
        <f t="shared" si="1"/>
        <v>450</v>
      </c>
      <c r="AM3" s="32">
        <f t="shared" si="1"/>
        <v>0</v>
      </c>
      <c r="AN3" s="7">
        <f>AH3</f>
        <v>0</v>
      </c>
      <c r="AO3" s="7">
        <f>AI3</f>
        <v>0</v>
      </c>
      <c r="AP3" s="7">
        <f>AK3</f>
        <v>750</v>
      </c>
      <c r="AQ3">
        <f>AL3</f>
        <v>450</v>
      </c>
      <c r="AS3" s="1">
        <f t="shared" ref="AS3:AS34" si="2">C3-$AS$1</f>
        <v>250.5</v>
      </c>
      <c r="AT3" s="1">
        <f t="shared" ref="AT3:AT34" si="3">C3+$AT$1</f>
        <v>251.4</v>
      </c>
      <c r="AU3" s="1">
        <f t="shared" ref="AU3:AU34" si="4">B3-$AS$1</f>
        <v>242.5</v>
      </c>
      <c r="AV3" s="1">
        <f t="shared" ref="AV3:AV34" si="5">B3+$AT$1</f>
        <v>243.4</v>
      </c>
      <c r="AW3" s="17">
        <f t="shared" ref="AW3:AW34" si="6">B3/C3</f>
        <v>0.96812749003984067</v>
      </c>
      <c r="AX3" s="22">
        <f>AU3/AS3</f>
        <v>0.96806387225548907</v>
      </c>
      <c r="AY3" s="22">
        <f>AV3/AS3</f>
        <v>0.97165668662674654</v>
      </c>
      <c r="AZ3" s="22">
        <f>AU3/AT3</f>
        <v>0.96459824980111375</v>
      </c>
      <c r="BA3" s="22">
        <f>AV3/AT3</f>
        <v>0.96817820206841687</v>
      </c>
      <c r="BB3" s="23">
        <f>MIN(AX3:BA3)</f>
        <v>0.96459824980111375</v>
      </c>
      <c r="BC3" s="23">
        <f t="shared" ref="BC3:BC34" si="7">B3/C3</f>
        <v>0.96812749003984067</v>
      </c>
      <c r="BD3" s="23">
        <f>MAX(AX3:BA3)</f>
        <v>0.97165668662674654</v>
      </c>
      <c r="BE3">
        <v>6</v>
      </c>
      <c r="BF3" s="22">
        <f t="array" ref="BF3">MIN(IF($AF$3:$AF$81=$BE3,IF(NOT(ISBLANK(BD$3:BD$81)),BD$3:BD$81)))-1</f>
        <v>-6.3268365817091499E-2</v>
      </c>
      <c r="BG3" s="22">
        <f t="array" ref="BG3">AVERAGE(IF($AF$3:$AF$81=$BE3,IF(NOT(ISBLANK(BC$3:BC$81)),BC$3:BC$81)))-1</f>
        <v>-6.5868263473053856E-2</v>
      </c>
      <c r="BH3" s="22">
        <f t="array" ref="BH3">MAX(IF($AF$3:$AF$81=$BE3,IF(NOT(ISBLANK(BB$3:BB$81)),BB$3:BB$81)))-1</f>
        <v>-6.8480861244019087E-2</v>
      </c>
      <c r="BI3" s="24">
        <f t="shared" ref="BI3:BK4" si="8">BF3/($BE3-10)</f>
        <v>1.5817091454272875E-2</v>
      </c>
      <c r="BJ3" s="24">
        <f t="shared" si="8"/>
        <v>1.6467065868263464E-2</v>
      </c>
      <c r="BK3" s="24">
        <f t="shared" si="8"/>
        <v>1.7120215311004772E-2</v>
      </c>
      <c r="BM3" s="25">
        <f>MAX(BI3:BI18)</f>
        <v>1.6685376058781509E-2</v>
      </c>
      <c r="BN3" s="25">
        <f>MIN(BK3:BK18)</f>
        <v>4.3416423384967651E-4</v>
      </c>
      <c r="BO3" s="25">
        <f>BM3+(BN3-BM3)/2</f>
        <v>8.5597701463155929E-3</v>
      </c>
      <c r="BQ3" s="1">
        <f t="shared" ref="BQ3:BQ34" si="9">ROUND($BN$6*$AS3*(1+$BM$6*($AF3-10)),0)</f>
        <v>242</v>
      </c>
      <c r="BR3">
        <f t="shared" ref="BR3:BR34" si="10">ROUND($BN$6*$C3*(1+$BM$6*($AF3-10)),0)</f>
        <v>243</v>
      </c>
      <c r="BS3">
        <f t="shared" ref="BS3:BS34" si="11">ROUND($BN$6*$AT3*(1+$BM$6*($AF3-10)),0)</f>
        <v>243</v>
      </c>
      <c r="BT3">
        <f t="shared" ref="BT3:BT34" si="12">IF(ISERROR(MATCH(B3,BQ3:BS3,0)),0,1)</f>
        <v>1</v>
      </c>
      <c r="BU3">
        <f t="shared" ref="BU3:BU34" si="13">COUNTIF(BQ3:BS3,B3)</f>
        <v>2</v>
      </c>
    </row>
    <row r="4" spans="1:73" x14ac:dyDescent="0.3">
      <c r="A4" s="4">
        <v>2</v>
      </c>
      <c r="B4" s="1">
        <v>312</v>
      </c>
      <c r="C4" s="1">
        <v>334</v>
      </c>
      <c r="D4" s="31">
        <v>2</v>
      </c>
      <c r="E4" s="49">
        <v>4</v>
      </c>
      <c r="F4" s="7">
        <v>0</v>
      </c>
      <c r="G4" s="50">
        <v>1</v>
      </c>
      <c r="H4" s="49">
        <v>1</v>
      </c>
      <c r="I4" s="7">
        <v>0</v>
      </c>
      <c r="J4" s="50">
        <v>0</v>
      </c>
      <c r="K4" s="49"/>
      <c r="L4" s="7"/>
      <c r="M4" s="50"/>
      <c r="N4" s="49"/>
      <c r="O4" s="7"/>
      <c r="P4" s="50"/>
      <c r="Q4" s="49"/>
      <c r="R4" s="7"/>
      <c r="S4" s="48"/>
      <c r="T4" s="1"/>
      <c r="U4" s="1"/>
      <c r="V4" s="32"/>
      <c r="W4" s="31">
        <v>0</v>
      </c>
      <c r="X4" s="1">
        <v>158</v>
      </c>
      <c r="Y4" s="1">
        <v>158</v>
      </c>
      <c r="Z4" s="32">
        <v>0</v>
      </c>
      <c r="AA4" s="67">
        <v>0</v>
      </c>
      <c r="AB4" s="1">
        <v>0</v>
      </c>
      <c r="AC4" s="1">
        <v>5</v>
      </c>
      <c r="AD4" s="1">
        <v>1</v>
      </c>
      <c r="AE4" s="1">
        <v>0</v>
      </c>
      <c r="AF4" s="1">
        <f>SUM(AA4:AE4)</f>
        <v>6</v>
      </c>
      <c r="AG4" s="32">
        <f t="shared" si="0"/>
        <v>2</v>
      </c>
      <c r="AH4" s="67">
        <f>AA4*W4</f>
        <v>0</v>
      </c>
      <c r="AI4" s="1">
        <f>AB4*W4</f>
        <v>0</v>
      </c>
      <c r="AJ4" s="1">
        <f t="shared" ref="AJ4:AJ67" si="14">AI4+AH4</f>
        <v>0</v>
      </c>
      <c r="AK4" s="1">
        <f t="shared" si="1"/>
        <v>790</v>
      </c>
      <c r="AL4" s="1">
        <f t="shared" si="1"/>
        <v>158</v>
      </c>
      <c r="AM4" s="32">
        <f t="shared" si="1"/>
        <v>0</v>
      </c>
      <c r="AN4" s="7"/>
      <c r="AO4" s="7"/>
      <c r="AP4" s="7"/>
      <c r="AQ4" s="7"/>
      <c r="AR4" s="7"/>
      <c r="AS4" s="1">
        <f t="shared" si="2"/>
        <v>333.5</v>
      </c>
      <c r="AT4" s="1">
        <f t="shared" si="3"/>
        <v>334.4</v>
      </c>
      <c r="AU4" s="1">
        <f t="shared" si="4"/>
        <v>311.5</v>
      </c>
      <c r="AV4" s="1">
        <f t="shared" si="5"/>
        <v>312.39999999999998</v>
      </c>
      <c r="AW4" s="17">
        <f t="shared" si="6"/>
        <v>0.93413173652694614</v>
      </c>
      <c r="AX4" s="22">
        <f>AU4/AS4</f>
        <v>0.93403298350824593</v>
      </c>
      <c r="AY4" s="22">
        <f>AV4/AS4</f>
        <v>0.9367316341829085</v>
      </c>
      <c r="AZ4" s="22">
        <f>AU4/AT4</f>
        <v>0.93151913875598091</v>
      </c>
      <c r="BA4" s="22">
        <f>AV4/AT4</f>
        <v>0.93421052631578949</v>
      </c>
      <c r="BB4" s="23">
        <f>MIN(AX4:BA4)</f>
        <v>0.93151913875598091</v>
      </c>
      <c r="BC4" s="23">
        <f t="shared" si="7"/>
        <v>0.93413173652694614</v>
      </c>
      <c r="BD4" s="23">
        <f>MAX(AX4:BA4)</f>
        <v>0.9367316341829085</v>
      </c>
      <c r="BE4">
        <v>7</v>
      </c>
      <c r="BF4" s="22">
        <f t="array" ref="BF4">MIN(IF($AF$3:$AF$81=$BE4,IF(NOT(ISBLANK(BD$3:BD$81)),BD$3:BD$81)))-1</f>
        <v>-4.8631905007743947E-2</v>
      </c>
      <c r="BG4" s="22">
        <f t="array" ref="BG4">AVERAGE(IF($AF$3:$AF$81=$BE4,IF(NOT(ISBLANK(BC$3:BC$81)),BC$3:BC$81)))-1</f>
        <v>-4.9031021599431401E-2</v>
      </c>
      <c r="BH4" s="22">
        <f t="array" ref="BH4">MAX(IF($AF$3:$AF$81=$BE4,IF(NOT(ISBLANK(BB$3:BB$81)),BB$3:BB$81)))-1</f>
        <v>-5.0372142477405624E-2</v>
      </c>
      <c r="BI4" s="24">
        <f t="shared" si="8"/>
        <v>1.6210635002581315E-2</v>
      </c>
      <c r="BJ4" s="24">
        <f t="shared" si="8"/>
        <v>1.6343673866477133E-2</v>
      </c>
      <c r="BK4" s="24">
        <f t="shared" si="8"/>
        <v>1.6790714159135207E-2</v>
      </c>
      <c r="BQ4" s="1">
        <f t="shared" si="9"/>
        <v>311</v>
      </c>
      <c r="BR4">
        <f t="shared" si="10"/>
        <v>312</v>
      </c>
      <c r="BS4">
        <f t="shared" si="11"/>
        <v>312</v>
      </c>
      <c r="BT4">
        <f t="shared" si="12"/>
        <v>1</v>
      </c>
      <c r="BU4">
        <f t="shared" si="13"/>
        <v>2</v>
      </c>
    </row>
    <row r="5" spans="1:73" x14ac:dyDescent="0.3">
      <c r="A5" s="4">
        <v>2.1</v>
      </c>
      <c r="B5" s="1">
        <v>318</v>
      </c>
      <c r="C5" s="1">
        <v>334</v>
      </c>
      <c r="D5" s="31">
        <v>2</v>
      </c>
      <c r="E5" s="49">
        <v>3</v>
      </c>
      <c r="F5" s="7">
        <v>0</v>
      </c>
      <c r="G5" s="50">
        <v>2</v>
      </c>
      <c r="H5" s="49">
        <v>2</v>
      </c>
      <c r="I5" s="7">
        <v>0</v>
      </c>
      <c r="J5" s="50">
        <v>0</v>
      </c>
      <c r="K5" s="49"/>
      <c r="L5" s="7"/>
      <c r="M5" s="50"/>
      <c r="N5" s="49"/>
      <c r="O5" s="7"/>
      <c r="P5" s="50"/>
      <c r="Q5" s="49"/>
      <c r="R5" s="7"/>
      <c r="S5" s="48"/>
      <c r="T5" s="1"/>
      <c r="U5" s="1"/>
      <c r="V5" s="32"/>
      <c r="W5" s="31">
        <v>0</v>
      </c>
      <c r="X5" s="1">
        <v>158</v>
      </c>
      <c r="Y5" s="1">
        <v>158</v>
      </c>
      <c r="Z5" s="32">
        <v>0</v>
      </c>
      <c r="AA5" s="67">
        <v>0</v>
      </c>
      <c r="AB5" s="1">
        <v>0</v>
      </c>
      <c r="AC5" s="1">
        <v>5</v>
      </c>
      <c r="AD5" s="1">
        <v>2</v>
      </c>
      <c r="AE5" s="1">
        <v>0</v>
      </c>
      <c r="AF5" s="1">
        <f t="shared" ref="AF5" si="15">SUM(AA5:AE5)</f>
        <v>7</v>
      </c>
      <c r="AG5" s="32">
        <f t="shared" si="0"/>
        <v>2</v>
      </c>
      <c r="AH5" s="67">
        <f t="shared" ref="AH5" si="16">AA5*W5</f>
        <v>0</v>
      </c>
      <c r="AI5" s="1">
        <f t="shared" ref="AI5" si="17">AB5*W5</f>
        <v>0</v>
      </c>
      <c r="AJ5" s="1">
        <f t="shared" si="14"/>
        <v>0</v>
      </c>
      <c r="AK5" s="1">
        <f t="shared" ref="AK5" si="18">AC5*X5</f>
        <v>790</v>
      </c>
      <c r="AL5" s="1">
        <f t="shared" ref="AL5" si="19">AD5*Y5</f>
        <v>316</v>
      </c>
      <c r="AM5" s="32">
        <f t="shared" ref="AM5" si="20">AE5*Z5</f>
        <v>0</v>
      </c>
      <c r="AN5" s="7">
        <f>AH5+AN3</f>
        <v>0</v>
      </c>
      <c r="AO5" s="7">
        <f>AI5+AO3</f>
        <v>0</v>
      </c>
      <c r="AP5" s="7">
        <f>AK5+AP3</f>
        <v>1540</v>
      </c>
      <c r="AQ5" s="7">
        <f>AL5+AQ3</f>
        <v>766</v>
      </c>
      <c r="AR5" s="7"/>
      <c r="AS5" s="1">
        <f t="shared" si="2"/>
        <v>333.5</v>
      </c>
      <c r="AT5" s="1">
        <f t="shared" si="3"/>
        <v>334.4</v>
      </c>
      <c r="AU5" s="1">
        <f t="shared" si="4"/>
        <v>317.5</v>
      </c>
      <c r="AV5" s="1">
        <f t="shared" si="5"/>
        <v>318.39999999999998</v>
      </c>
      <c r="AW5" s="17">
        <f t="shared" si="6"/>
        <v>0.95209580838323349</v>
      </c>
      <c r="AX5" s="22">
        <f t="shared" ref="AX5:AX74" si="21">AU5/AS5</f>
        <v>0.95202398800599697</v>
      </c>
      <c r="AY5" s="22">
        <f t="shared" ref="AY5:AY74" si="22">AV5/AS5</f>
        <v>0.95472263868065965</v>
      </c>
      <c r="AZ5" s="22">
        <f t="shared" ref="AZ5:AZ74" si="23">AU5/AT5</f>
        <v>0.9494617224880384</v>
      </c>
      <c r="BA5" s="22">
        <f t="shared" ref="BA5:BA74" si="24">AV5/AT5</f>
        <v>0.95215311004784686</v>
      </c>
      <c r="BB5" s="23">
        <f t="shared" ref="BB5:BB74" si="25">MIN(AX5:BA5)</f>
        <v>0.9494617224880384</v>
      </c>
      <c r="BC5" s="23">
        <f t="shared" si="7"/>
        <v>0.95209580838323349</v>
      </c>
      <c r="BD5" s="23">
        <f t="shared" ref="BD5:BD74" si="26">MAX(AX5:BA5)</f>
        <v>0.95472263868065965</v>
      </c>
      <c r="BE5">
        <v>8</v>
      </c>
      <c r="BF5" s="22">
        <f t="array" ref="BF5">MIN(IF($AF$3:$AF$81=$BE5,IF(NOT(ISBLANK(BD$3:BD$81)),BD$3:BD$81)))-1</f>
        <v>-3.2155074116305693E-2</v>
      </c>
      <c r="BG5" s="22">
        <f t="array" ref="BG5">AVERAGE(IF($AF$3:$AF$81=$BE5,IF(NOT(ISBLANK(BC$3:BC$81)),BC$3:BC$81)))-1</f>
        <v>-3.296961341513871E-2</v>
      </c>
      <c r="BH5" s="22">
        <f t="array" ref="BH5">MAX(IF($AF$3:$AF$81=$BE5,IF(NOT(ISBLANK(BB$3:BB$81)),BB$3:BB$81)))-1</f>
        <v>-3.3570226295118855E-2</v>
      </c>
      <c r="BI5" s="24">
        <f t="shared" ref="BI5" si="27">BF5/($BE5-10)</f>
        <v>1.6077537058152847E-2</v>
      </c>
      <c r="BJ5" s="24">
        <f t="shared" ref="BJ5" si="28">BG5/($BE5-10)</f>
        <v>1.6484806707569355E-2</v>
      </c>
      <c r="BK5" s="24">
        <f t="shared" ref="BK5" si="29">BH5/($BE5-10)</f>
        <v>1.6785113147559427E-2</v>
      </c>
      <c r="BM5" t="s">
        <v>46</v>
      </c>
      <c r="BN5" t="s">
        <v>47</v>
      </c>
      <c r="BQ5" s="1">
        <f t="shared" si="9"/>
        <v>317</v>
      </c>
      <c r="BR5">
        <f t="shared" si="10"/>
        <v>317</v>
      </c>
      <c r="BS5">
        <f t="shared" si="11"/>
        <v>318</v>
      </c>
      <c r="BT5">
        <f t="shared" si="12"/>
        <v>1</v>
      </c>
      <c r="BU5">
        <f t="shared" si="13"/>
        <v>1</v>
      </c>
    </row>
    <row r="6" spans="1:73" x14ac:dyDescent="0.3">
      <c r="A6" s="4">
        <v>3</v>
      </c>
      <c r="B6" s="1">
        <v>411</v>
      </c>
      <c r="C6" s="1">
        <v>418</v>
      </c>
      <c r="D6" s="31">
        <v>3</v>
      </c>
      <c r="E6" s="49">
        <v>2</v>
      </c>
      <c r="F6" s="7">
        <v>0</v>
      </c>
      <c r="G6" s="50">
        <v>3</v>
      </c>
      <c r="H6" s="49">
        <v>2</v>
      </c>
      <c r="I6" s="7">
        <v>0</v>
      </c>
      <c r="J6" s="50">
        <v>1</v>
      </c>
      <c r="K6" s="49">
        <v>1</v>
      </c>
      <c r="L6" s="7">
        <v>0</v>
      </c>
      <c r="M6" s="50">
        <v>0</v>
      </c>
      <c r="N6" s="49"/>
      <c r="O6" s="7"/>
      <c r="P6" s="50"/>
      <c r="Q6" s="49"/>
      <c r="R6" s="7"/>
      <c r="S6" s="50"/>
      <c r="T6" s="7"/>
      <c r="U6" s="7"/>
      <c r="V6" s="33"/>
      <c r="W6" s="67">
        <v>1</v>
      </c>
      <c r="X6" s="1">
        <v>203</v>
      </c>
      <c r="Y6" s="1">
        <v>203</v>
      </c>
      <c r="Z6" s="32">
        <v>0</v>
      </c>
      <c r="AA6" s="67">
        <v>1</v>
      </c>
      <c r="AB6" s="1">
        <v>0</v>
      </c>
      <c r="AC6" s="1">
        <v>5</v>
      </c>
      <c r="AD6" s="1">
        <v>3</v>
      </c>
      <c r="AE6" s="1">
        <v>0</v>
      </c>
      <c r="AF6" s="1">
        <f>SUM(AA6:AE6)</f>
        <v>9</v>
      </c>
      <c r="AG6" s="32">
        <f t="shared" si="0"/>
        <v>3</v>
      </c>
      <c r="AH6" s="67">
        <f>AA6*W6</f>
        <v>1</v>
      </c>
      <c r="AI6" s="1">
        <f>AB6*W6</f>
        <v>0</v>
      </c>
      <c r="AJ6" s="1">
        <f t="shared" si="14"/>
        <v>1</v>
      </c>
      <c r="AK6" s="1">
        <f>AC6*X6</f>
        <v>1015</v>
      </c>
      <c r="AL6" s="1">
        <f>AD6*Y6</f>
        <v>609</v>
      </c>
      <c r="AM6" s="32">
        <f>AE6*Z6</f>
        <v>0</v>
      </c>
      <c r="AN6" s="7"/>
      <c r="AO6" s="7"/>
      <c r="AP6" s="7"/>
      <c r="AQ6" s="7"/>
      <c r="AR6" s="7"/>
      <c r="AS6" s="1">
        <f t="shared" si="2"/>
        <v>417.5</v>
      </c>
      <c r="AT6" s="1">
        <f t="shared" si="3"/>
        <v>418.4</v>
      </c>
      <c r="AU6" s="1">
        <f t="shared" si="4"/>
        <v>410.5</v>
      </c>
      <c r="AV6" s="1">
        <f t="shared" si="5"/>
        <v>411.4</v>
      </c>
      <c r="AW6" s="17">
        <f t="shared" si="6"/>
        <v>0.98325358851674638</v>
      </c>
      <c r="AX6" s="22">
        <f>AU6/AS6</f>
        <v>0.98323353293413174</v>
      </c>
      <c r="AY6" s="22">
        <f>AV6/AS6</f>
        <v>0.98538922155688613</v>
      </c>
      <c r="AZ6" s="22">
        <f>AU6/AT6</f>
        <v>0.98111854684512434</v>
      </c>
      <c r="BA6" s="22">
        <f>AV6/AT6</f>
        <v>0.98326959847036333</v>
      </c>
      <c r="BB6" s="23">
        <f>MIN(AX6:BA6)</f>
        <v>0.98111854684512434</v>
      </c>
      <c r="BC6" s="23">
        <f t="shared" si="7"/>
        <v>0.98325358851674638</v>
      </c>
      <c r="BD6" s="23">
        <f>MAX(AX6:BA6)</f>
        <v>0.98538922155688613</v>
      </c>
      <c r="BE6">
        <v>9</v>
      </c>
      <c r="BF6" s="22">
        <f t="array" ref="BF6">MIN(IF($AF$3:$AF$81=$BE6,IF(NOT(ISBLANK(BD$3:BD$81)),BD$3:BD$81)))-1</f>
        <v>-1.5384615384615441E-2</v>
      </c>
      <c r="BG6" s="22">
        <f t="array" ref="BG6">AVERAGE(IF($AF$3:$AF$81=$BE6,IF(NOT(ISBLANK(BC$3:BC$81)),BC$3:BC$81)))-1</f>
        <v>-1.6677895551320265E-2</v>
      </c>
      <c r="BH6" s="22">
        <f t="array" ref="BH6">MAX(IF($AF$3:$AF$81=$BE6,IF(NOT(ISBLANK(BB$3:BB$81)),BB$3:BB$81)))-1</f>
        <v>-1.7323030907278159E-2</v>
      </c>
      <c r="BI6" s="24">
        <f>BF6/($BE6-10)</f>
        <v>1.5384615384615441E-2</v>
      </c>
      <c r="BJ6" s="24">
        <f>BG6/($BE6-10)</f>
        <v>1.6677895551320265E-2</v>
      </c>
      <c r="BK6" s="24">
        <f>BH6/($BE6-10)</f>
        <v>1.7323030907278159E-2</v>
      </c>
      <c r="BM6" s="76">
        <f>ROUND(BM3,4)</f>
        <v>1.67E-2</v>
      </c>
      <c r="BN6" s="24">
        <v>1.00021</v>
      </c>
      <c r="BQ6" s="1">
        <f t="shared" si="9"/>
        <v>411</v>
      </c>
      <c r="BR6">
        <f t="shared" si="10"/>
        <v>411</v>
      </c>
      <c r="BS6">
        <f t="shared" si="11"/>
        <v>411</v>
      </c>
      <c r="BT6">
        <f t="shared" si="12"/>
        <v>1</v>
      </c>
      <c r="BU6">
        <f t="shared" si="13"/>
        <v>3</v>
      </c>
    </row>
    <row r="7" spans="1:73" x14ac:dyDescent="0.3">
      <c r="A7" s="4">
        <v>3.1</v>
      </c>
      <c r="B7" s="1">
        <v>404</v>
      </c>
      <c r="C7" s="1">
        <v>418</v>
      </c>
      <c r="D7" s="31">
        <v>3</v>
      </c>
      <c r="E7" s="49">
        <v>3</v>
      </c>
      <c r="F7" s="7">
        <v>0</v>
      </c>
      <c r="G7" s="50">
        <v>2</v>
      </c>
      <c r="H7" s="49">
        <v>1</v>
      </c>
      <c r="I7" s="7">
        <v>0</v>
      </c>
      <c r="J7" s="50">
        <v>1</v>
      </c>
      <c r="K7" s="49">
        <v>1</v>
      </c>
      <c r="L7" s="7">
        <v>0</v>
      </c>
      <c r="M7" s="50">
        <v>0</v>
      </c>
      <c r="N7" s="49"/>
      <c r="O7" s="7"/>
      <c r="P7" s="50"/>
      <c r="Q7" s="49"/>
      <c r="R7" s="7"/>
      <c r="S7" s="50"/>
      <c r="T7" s="7"/>
      <c r="U7" s="7"/>
      <c r="V7" s="33"/>
      <c r="W7" s="67">
        <v>1</v>
      </c>
      <c r="X7" s="1">
        <v>203</v>
      </c>
      <c r="Y7" s="1">
        <v>203</v>
      </c>
      <c r="Z7" s="32">
        <v>0</v>
      </c>
      <c r="AA7" s="67">
        <v>1</v>
      </c>
      <c r="AB7" s="1">
        <v>0</v>
      </c>
      <c r="AC7" s="1">
        <v>5</v>
      </c>
      <c r="AD7" s="1">
        <v>2</v>
      </c>
      <c r="AE7" s="1">
        <v>0</v>
      </c>
      <c r="AF7" s="1">
        <f t="shared" ref="AF7" si="30">SUM(AA7:AE7)</f>
        <v>8</v>
      </c>
      <c r="AG7" s="32">
        <f t="shared" si="0"/>
        <v>3</v>
      </c>
      <c r="AH7" s="67">
        <f t="shared" ref="AH7" si="31">AA7*W7</f>
        <v>1</v>
      </c>
      <c r="AI7" s="1">
        <f t="shared" ref="AI7" si="32">AB7*W7</f>
        <v>0</v>
      </c>
      <c r="AJ7" s="1">
        <f t="shared" si="14"/>
        <v>1</v>
      </c>
      <c r="AK7" s="1">
        <f t="shared" ref="AK7" si="33">AC7*X7</f>
        <v>1015</v>
      </c>
      <c r="AL7" s="1">
        <f t="shared" ref="AL7" si="34">AD7*Y7</f>
        <v>406</v>
      </c>
      <c r="AM7" s="32">
        <f t="shared" ref="AM7" si="35">AE7*Z7</f>
        <v>0</v>
      </c>
      <c r="AN7" s="7">
        <f>AH7+AN5</f>
        <v>1</v>
      </c>
      <c r="AO7" s="7">
        <f>AI7+AO5</f>
        <v>0</v>
      </c>
      <c r="AP7" s="7">
        <f>AK7+AP5</f>
        <v>2555</v>
      </c>
      <c r="AQ7" s="7">
        <f>AL7+AQ5</f>
        <v>1172</v>
      </c>
      <c r="AR7" s="7"/>
      <c r="AS7" s="1">
        <f t="shared" si="2"/>
        <v>417.5</v>
      </c>
      <c r="AT7" s="1">
        <f t="shared" si="3"/>
        <v>418.4</v>
      </c>
      <c r="AU7" s="1">
        <f t="shared" si="4"/>
        <v>403.5</v>
      </c>
      <c r="AV7" s="1">
        <f t="shared" si="5"/>
        <v>404.4</v>
      </c>
      <c r="AW7" s="17">
        <f t="shared" si="6"/>
        <v>0.96650717703349287</v>
      </c>
      <c r="AX7" s="22">
        <f t="shared" si="21"/>
        <v>0.96646706586826348</v>
      </c>
      <c r="AY7" s="22">
        <f t="shared" si="22"/>
        <v>0.96862275449101787</v>
      </c>
      <c r="AZ7" s="22">
        <f t="shared" si="23"/>
        <v>0.96438814531548767</v>
      </c>
      <c r="BA7" s="22">
        <f t="shared" si="24"/>
        <v>0.96653919694072654</v>
      </c>
      <c r="BB7" s="23">
        <f t="shared" si="25"/>
        <v>0.96438814531548767</v>
      </c>
      <c r="BC7" s="23">
        <f t="shared" si="7"/>
        <v>0.96650717703349287</v>
      </c>
      <c r="BD7" s="23">
        <f t="shared" si="26"/>
        <v>0.96862275449101787</v>
      </c>
      <c r="BE7" s="28">
        <v>10</v>
      </c>
      <c r="BF7" s="74">
        <f t="array" ref="BF7">MAX(IF($AF$3:$AF$81=$BE7,IF(NOT(ISBLANK(BB$3:BB$81)),BB$3:BB$81)))-1</f>
        <v>1.6466079875465667E-4</v>
      </c>
      <c r="BG7" s="74">
        <f t="array" ref="BG7">AVERAGE(IF($AF$3:$AF$81=$BE7,IF(NOT(ISBLANK(BC$3:BC$81)),BC$3:BC$81)))-1</f>
        <v>1.4137504660727274E-4</v>
      </c>
      <c r="BH7" s="74">
        <f t="array" ref="BH7">MIN(IF($AF$3:$AF$81=$BE7,IF(NOT(ISBLANK(BD$3:BD$81)),BD$3:BD$81)))-1</f>
        <v>4.3416423384967651E-4</v>
      </c>
      <c r="BI7" s="75">
        <f>BF7</f>
        <v>1.6466079875465667E-4</v>
      </c>
      <c r="BJ7" s="75">
        <f>BG7</f>
        <v>1.4137504660727274E-4</v>
      </c>
      <c r="BK7" s="75">
        <f>BH7</f>
        <v>4.3416423384967651E-4</v>
      </c>
      <c r="BQ7" s="1">
        <f t="shared" si="9"/>
        <v>404</v>
      </c>
      <c r="BR7">
        <f t="shared" si="10"/>
        <v>404</v>
      </c>
      <c r="BS7">
        <f t="shared" si="11"/>
        <v>405</v>
      </c>
      <c r="BT7">
        <f t="shared" si="12"/>
        <v>1</v>
      </c>
      <c r="BU7">
        <f t="shared" si="13"/>
        <v>2</v>
      </c>
    </row>
    <row r="8" spans="1:73" x14ac:dyDescent="0.3">
      <c r="A8" s="4">
        <v>4</v>
      </c>
      <c r="B8" s="1">
        <v>765</v>
      </c>
      <c r="C8" s="1">
        <v>752</v>
      </c>
      <c r="D8" s="31">
        <v>3</v>
      </c>
      <c r="E8" s="49">
        <v>1</v>
      </c>
      <c r="F8" s="7">
        <v>4</v>
      </c>
      <c r="G8" s="50">
        <v>0</v>
      </c>
      <c r="H8" s="49">
        <v>2</v>
      </c>
      <c r="I8" s="7">
        <v>1</v>
      </c>
      <c r="J8" s="50">
        <v>1</v>
      </c>
      <c r="K8" s="49">
        <v>2</v>
      </c>
      <c r="L8" s="7">
        <v>0</v>
      </c>
      <c r="M8" s="50">
        <v>0</v>
      </c>
      <c r="N8" s="49"/>
      <c r="O8" s="7"/>
      <c r="P8" s="50"/>
      <c r="Q8" s="49"/>
      <c r="R8" s="7"/>
      <c r="S8" s="50"/>
      <c r="T8" s="7"/>
      <c r="U8" s="7"/>
      <c r="V8" s="33"/>
      <c r="W8" s="67">
        <v>1</v>
      </c>
      <c r="X8" s="1">
        <v>240</v>
      </c>
      <c r="Y8" s="1">
        <v>240</v>
      </c>
      <c r="Z8" s="32">
        <v>0</v>
      </c>
      <c r="AA8" s="67">
        <v>3</v>
      </c>
      <c r="AB8" s="1">
        <v>0</v>
      </c>
      <c r="AC8" s="1">
        <v>5</v>
      </c>
      <c r="AD8" s="1">
        <v>3</v>
      </c>
      <c r="AE8" s="1">
        <v>0</v>
      </c>
      <c r="AF8" s="1">
        <f>SUM(AA8:AE8)</f>
        <v>11</v>
      </c>
      <c r="AG8" s="32">
        <f t="shared" si="0"/>
        <v>3</v>
      </c>
      <c r="AH8" s="67">
        <f>AA8*W8</f>
        <v>3</v>
      </c>
      <c r="AI8" s="1">
        <f>AB8*W8</f>
        <v>0</v>
      </c>
      <c r="AJ8" s="1">
        <f t="shared" si="14"/>
        <v>3</v>
      </c>
      <c r="AK8" s="1">
        <f>AC8*X8</f>
        <v>1200</v>
      </c>
      <c r="AL8" s="1">
        <f>AD8*Y8</f>
        <v>720</v>
      </c>
      <c r="AM8" s="32">
        <f>AE8*Z8</f>
        <v>0</v>
      </c>
      <c r="AN8" s="7"/>
      <c r="AO8" s="7"/>
      <c r="AP8" s="7"/>
      <c r="AQ8" s="7"/>
      <c r="AR8" s="7"/>
      <c r="AS8" s="1">
        <f t="shared" si="2"/>
        <v>751.5</v>
      </c>
      <c r="AT8" s="1">
        <f t="shared" si="3"/>
        <v>752.4</v>
      </c>
      <c r="AU8" s="1">
        <f t="shared" si="4"/>
        <v>764.5</v>
      </c>
      <c r="AV8" s="1">
        <f t="shared" si="5"/>
        <v>765.4</v>
      </c>
      <c r="AW8" s="17">
        <f t="shared" si="6"/>
        <v>1.0172872340425532</v>
      </c>
      <c r="AX8" s="22">
        <f>AU8/AS8</f>
        <v>1.0172987358616101</v>
      </c>
      <c r="AY8" s="22">
        <f>AV8/AS8</f>
        <v>1.0184963406520293</v>
      </c>
      <c r="AZ8" s="22">
        <f>AU8/AT8</f>
        <v>1.0160818713450293</v>
      </c>
      <c r="BA8" s="22">
        <f>AV8/AT8</f>
        <v>1.0172780435938331</v>
      </c>
      <c r="BB8" s="23">
        <f>MIN(AX8:BA8)</f>
        <v>1.0160818713450293</v>
      </c>
      <c r="BC8" s="23">
        <f t="shared" si="7"/>
        <v>1.0172872340425532</v>
      </c>
      <c r="BD8" s="23">
        <f>MAX(AX8:BA8)</f>
        <v>1.0184963406520293</v>
      </c>
      <c r="BE8">
        <v>11</v>
      </c>
      <c r="BF8" s="22">
        <f t="array" ref="BF8">MIN(IF($AF$3:$AF$81=$BE8,IF(NOT(ISBLANK(BB$3:BB$81)),BB$3:BB$81)))-1</f>
        <v>1.5576645347637808E-2</v>
      </c>
      <c r="BG8" s="22">
        <f t="array" ref="BG8">AVERAGE(IF($AF$3:$AF$81=$BE8,IF(NOT(ISBLANK(BC$3:BC$81)),BC$3:BC$81)))-1</f>
        <v>1.7020749429432991E-2</v>
      </c>
      <c r="BH8" s="22">
        <f t="array" ref="BH8">MAX(IF($AF$3:$AF$81=$BE8,IF(NOT(ISBLANK(BD$3:BD$81)),BD$3:BD$81)))-1</f>
        <v>1.8590143480973209E-2</v>
      </c>
      <c r="BI8" s="24">
        <f>BF8/($BE8-10)</f>
        <v>1.5576645347637808E-2</v>
      </c>
      <c r="BJ8" s="24">
        <f>BG8/($BE8-10)</f>
        <v>1.7020749429432991E-2</v>
      </c>
      <c r="BK8" s="24">
        <f>BH8/($BE8-10)</f>
        <v>1.8590143480973209E-2</v>
      </c>
      <c r="BM8" t="s">
        <v>45</v>
      </c>
      <c r="BN8" t="s">
        <v>48</v>
      </c>
      <c r="BQ8" s="1">
        <f t="shared" si="9"/>
        <v>764</v>
      </c>
      <c r="BR8">
        <f t="shared" si="10"/>
        <v>765</v>
      </c>
      <c r="BS8">
        <f t="shared" si="11"/>
        <v>765</v>
      </c>
      <c r="BT8">
        <f t="shared" si="12"/>
        <v>1</v>
      </c>
      <c r="BU8">
        <f t="shared" si="13"/>
        <v>2</v>
      </c>
    </row>
    <row r="9" spans="1:73" x14ac:dyDescent="0.3">
      <c r="A9" s="5">
        <v>4.0999999999999996</v>
      </c>
      <c r="B9" s="2">
        <v>715</v>
      </c>
      <c r="C9" s="2">
        <v>752</v>
      </c>
      <c r="D9" s="34">
        <v>2</v>
      </c>
      <c r="E9" s="51">
        <v>3</v>
      </c>
      <c r="F9" s="10">
        <v>2</v>
      </c>
      <c r="G9" s="52">
        <v>0</v>
      </c>
      <c r="H9" s="51">
        <v>2</v>
      </c>
      <c r="I9" s="10">
        <v>0</v>
      </c>
      <c r="J9" s="52">
        <v>0</v>
      </c>
      <c r="K9" s="51"/>
      <c r="L9" s="10"/>
      <c r="M9" s="52"/>
      <c r="N9" s="51"/>
      <c r="O9" s="10"/>
      <c r="P9" s="52"/>
      <c r="Q9" s="51"/>
      <c r="R9" s="10"/>
      <c r="S9" s="52"/>
      <c r="T9" s="10"/>
      <c r="U9" s="10"/>
      <c r="V9" s="35"/>
      <c r="W9" s="68">
        <v>1</v>
      </c>
      <c r="X9" s="2">
        <v>240</v>
      </c>
      <c r="Y9" s="2">
        <v>240</v>
      </c>
      <c r="Z9" s="39">
        <v>0</v>
      </c>
      <c r="AA9" s="68">
        <v>3</v>
      </c>
      <c r="AB9" s="2">
        <v>0</v>
      </c>
      <c r="AC9" s="2">
        <v>2</v>
      </c>
      <c r="AD9" s="2">
        <v>2</v>
      </c>
      <c r="AE9" s="2">
        <v>0</v>
      </c>
      <c r="AF9" s="2">
        <f t="shared" ref="AF9:AF80" si="36">SUM(AA9:AE9)</f>
        <v>7</v>
      </c>
      <c r="AG9" s="39">
        <f t="shared" si="0"/>
        <v>2</v>
      </c>
      <c r="AH9" s="68">
        <f t="shared" ref="AH9:AH80" si="37">AA9*W9</f>
        <v>3</v>
      </c>
      <c r="AI9" s="2">
        <f t="shared" ref="AI9:AI80" si="38">AB9*W9</f>
        <v>0</v>
      </c>
      <c r="AJ9" s="2">
        <f t="shared" si="14"/>
        <v>3</v>
      </c>
      <c r="AK9" s="2">
        <f t="shared" ref="AK9:AK80" si="39">AC9*X9</f>
        <v>480</v>
      </c>
      <c r="AL9" s="2">
        <f t="shared" ref="AL9:AL80" si="40">AD9*Y9</f>
        <v>480</v>
      </c>
      <c r="AM9" s="39">
        <f t="shared" ref="AM9:AM80" si="41">AE9*Z9</f>
        <v>0</v>
      </c>
      <c r="AN9" s="7">
        <f>AH9+AN7</f>
        <v>4</v>
      </c>
      <c r="AO9" s="7">
        <f>AI9+AO7</f>
        <v>0</v>
      </c>
      <c r="AP9" s="7">
        <f>AK9+AP7</f>
        <v>3035</v>
      </c>
      <c r="AQ9" s="7">
        <f>AL9+AQ7</f>
        <v>1652</v>
      </c>
      <c r="AR9" s="7"/>
      <c r="AS9" s="2">
        <f t="shared" si="2"/>
        <v>751.5</v>
      </c>
      <c r="AT9" s="2">
        <f t="shared" si="3"/>
        <v>752.4</v>
      </c>
      <c r="AU9" s="1">
        <f t="shared" si="4"/>
        <v>714.5</v>
      </c>
      <c r="AV9" s="1">
        <f t="shared" si="5"/>
        <v>715.4</v>
      </c>
      <c r="AW9" s="18">
        <f t="shared" si="6"/>
        <v>0.95079787234042556</v>
      </c>
      <c r="AX9" s="22">
        <f t="shared" si="21"/>
        <v>0.95076513639387894</v>
      </c>
      <c r="AY9" s="22">
        <f t="shared" si="22"/>
        <v>0.95196274118429802</v>
      </c>
      <c r="AZ9" s="22">
        <f t="shared" si="23"/>
        <v>0.94962785752259438</v>
      </c>
      <c r="BA9" s="22">
        <f t="shared" si="24"/>
        <v>0.95082402977139824</v>
      </c>
      <c r="BB9" s="23">
        <f t="shared" si="25"/>
        <v>0.94962785752259438</v>
      </c>
      <c r="BC9" s="23">
        <f t="shared" si="7"/>
        <v>0.95079787234042556</v>
      </c>
      <c r="BD9" s="23">
        <f t="shared" si="26"/>
        <v>0.95196274118429802</v>
      </c>
      <c r="BE9">
        <v>12</v>
      </c>
      <c r="BF9" s="22">
        <f t="array" ref="BF9">MIN(IF($AF$3:$AF$81=$BE9,IF(NOT(ISBLANK(BB$3:BB$81)),BB$3:BB$81)))-1</f>
        <v>3.2639478901161034E-2</v>
      </c>
      <c r="BG9" s="22">
        <f t="array" ref="BG9">AVERAGE(IF($AF$3:$AF$81=$BE9,IF(NOT(ISBLANK(BC$3:BC$81)),BC$3:BC$81)))-1</f>
        <v>3.3820074948061718E-2</v>
      </c>
      <c r="BH9" s="22">
        <f t="array" ref="BH9">MAX(IF($AF$3:$AF$81=$BE9,IF(NOT(ISBLANK(BD$3:BD$81)),BD$3:BD$81)))-1</f>
        <v>3.5642023346303509E-2</v>
      </c>
      <c r="BI9" s="24">
        <f t="shared" ref="BI9:BI14" si="42">BF9/($BE9-10)</f>
        <v>1.6319739450580517E-2</v>
      </c>
      <c r="BJ9" s="24">
        <f t="shared" ref="BJ9:BJ14" si="43">BG9/($BE9-10)</f>
        <v>1.6910037474030859E-2</v>
      </c>
      <c r="BK9" s="24">
        <f t="shared" ref="BK9:BK14" si="44">BH9/($BE9-10)</f>
        <v>1.7821011673151754E-2</v>
      </c>
      <c r="BM9">
        <f>SUM(BT3:BT80)</f>
        <v>76</v>
      </c>
      <c r="BN9">
        <f>SUM(BU:BU)</f>
        <v>137</v>
      </c>
      <c r="BQ9" s="2">
        <f t="shared" si="9"/>
        <v>714</v>
      </c>
      <c r="BR9">
        <f t="shared" si="10"/>
        <v>714</v>
      </c>
      <c r="BS9">
        <f t="shared" si="11"/>
        <v>715</v>
      </c>
      <c r="BT9">
        <f t="shared" si="12"/>
        <v>1</v>
      </c>
      <c r="BU9">
        <f t="shared" si="13"/>
        <v>1</v>
      </c>
    </row>
    <row r="10" spans="1:73" x14ac:dyDescent="0.3">
      <c r="A10" s="4">
        <v>5</v>
      </c>
      <c r="B10" s="1">
        <v>424</v>
      </c>
      <c r="C10" s="1">
        <v>439</v>
      </c>
      <c r="D10" s="31">
        <v>3</v>
      </c>
      <c r="E10" s="49">
        <v>3</v>
      </c>
      <c r="F10" s="7">
        <v>0</v>
      </c>
      <c r="G10" s="50">
        <v>2</v>
      </c>
      <c r="H10" s="49">
        <v>1</v>
      </c>
      <c r="I10" s="7">
        <v>0</v>
      </c>
      <c r="J10" s="50">
        <v>1</v>
      </c>
      <c r="K10" s="49">
        <v>1</v>
      </c>
      <c r="L10" s="7">
        <v>0</v>
      </c>
      <c r="M10" s="50">
        <v>0</v>
      </c>
      <c r="N10" s="47"/>
      <c r="O10" s="1"/>
      <c r="P10" s="48"/>
      <c r="Q10" s="47"/>
      <c r="R10" s="1"/>
      <c r="S10" s="48"/>
      <c r="T10" s="1"/>
      <c r="U10" s="1"/>
      <c r="V10" s="32"/>
      <c r="W10" s="67">
        <v>1</v>
      </c>
      <c r="X10" s="1">
        <v>180</v>
      </c>
      <c r="Y10" s="1">
        <v>180</v>
      </c>
      <c r="Z10" s="32">
        <v>0</v>
      </c>
      <c r="AA10" s="67">
        <v>1</v>
      </c>
      <c r="AB10" s="1">
        <v>0</v>
      </c>
      <c r="AC10" s="1">
        <v>5</v>
      </c>
      <c r="AD10" s="1">
        <v>2</v>
      </c>
      <c r="AE10" s="1">
        <v>0</v>
      </c>
      <c r="AF10" s="1">
        <f>SUM(AA10:AE10)</f>
        <v>8</v>
      </c>
      <c r="AG10" s="32">
        <f t="shared" si="0"/>
        <v>3</v>
      </c>
      <c r="AH10" s="67">
        <f>AA10*W10</f>
        <v>1</v>
      </c>
      <c r="AI10" s="1">
        <f>AB10*W10</f>
        <v>0</v>
      </c>
      <c r="AJ10" s="1">
        <f t="shared" si="14"/>
        <v>1</v>
      </c>
      <c r="AK10" s="1">
        <f>AC10*X10</f>
        <v>900</v>
      </c>
      <c r="AL10" s="1">
        <f>AD10*Y10</f>
        <v>360</v>
      </c>
      <c r="AM10" s="32">
        <f>AE10*Z10</f>
        <v>0</v>
      </c>
      <c r="AN10" s="7"/>
      <c r="AO10" s="7"/>
      <c r="AP10" s="7"/>
      <c r="AQ10" s="7"/>
      <c r="AR10" s="7"/>
      <c r="AS10" s="1">
        <f t="shared" si="2"/>
        <v>438.5</v>
      </c>
      <c r="AT10" s="1">
        <f t="shared" si="3"/>
        <v>439.4</v>
      </c>
      <c r="AU10" s="1">
        <f t="shared" si="4"/>
        <v>423.5</v>
      </c>
      <c r="AV10" s="1">
        <f t="shared" si="5"/>
        <v>424.4</v>
      </c>
      <c r="AW10" s="17">
        <f t="shared" si="6"/>
        <v>0.96583143507972669</v>
      </c>
      <c r="AX10" s="22">
        <f>AU10/AS10</f>
        <v>0.96579247434435578</v>
      </c>
      <c r="AY10" s="22">
        <f>AV10/AS10</f>
        <v>0.96784492588369431</v>
      </c>
      <c r="AZ10" s="22">
        <f>AU10/AT10</f>
        <v>0.96381429221665915</v>
      </c>
      <c r="BA10" s="22">
        <f>AV10/AT10</f>
        <v>0.96586253982703685</v>
      </c>
      <c r="BB10" s="23">
        <f>MIN(AX10:BA10)</f>
        <v>0.96381429221665915</v>
      </c>
      <c r="BC10" s="23">
        <f t="shared" si="7"/>
        <v>0.96583143507972669</v>
      </c>
      <c r="BD10" s="23">
        <f>MAX(AX10:BA10)</f>
        <v>0.96784492588369431</v>
      </c>
      <c r="BE10">
        <v>13</v>
      </c>
      <c r="BF10" s="22">
        <f t="array" ref="BF10">MIN(IF($AF$3:$AF$81=$BE10,IF(NOT(ISBLANK(BB$3:BB$81)),BB$3:BB$81)))-1</f>
        <v>4.7591960561243818E-2</v>
      </c>
      <c r="BG10" s="22">
        <f t="array" ref="BG10">AVERAGE(IF($AF$3:$AF$81=$BE10,IF(NOT(ISBLANK(BC$3:BC$81)),BC$3:BC$81)))-1</f>
        <v>5.0145913034258971E-2</v>
      </c>
      <c r="BH10" s="22">
        <f t="array" ref="BH10">MAX(IF($AF$3:$AF$81=$BE10,IF(NOT(ISBLANK(BD$3:BD$81)),BD$3:BD$81)))-1</f>
        <v>5.1129866594064932E-2</v>
      </c>
      <c r="BI10" s="24">
        <f>BF10/($BE10-10)</f>
        <v>1.586398685374794E-2</v>
      </c>
      <c r="BJ10" s="24">
        <f>BG10/($BE10-10)</f>
        <v>1.671530434475299E-2</v>
      </c>
      <c r="BK10" s="24">
        <f>BH10/($BE10-10)</f>
        <v>1.7043288864688311E-2</v>
      </c>
      <c r="BM10" t="s">
        <v>54</v>
      </c>
      <c r="BN10" t="s">
        <v>55</v>
      </c>
      <c r="BQ10" s="1">
        <f t="shared" si="9"/>
        <v>424</v>
      </c>
      <c r="BR10">
        <f t="shared" si="10"/>
        <v>424</v>
      </c>
      <c r="BS10">
        <f t="shared" si="11"/>
        <v>425</v>
      </c>
      <c r="BT10">
        <f t="shared" si="12"/>
        <v>1</v>
      </c>
      <c r="BU10">
        <f t="shared" si="13"/>
        <v>2</v>
      </c>
    </row>
    <row r="11" spans="1:73" x14ac:dyDescent="0.3">
      <c r="A11" s="4">
        <v>5.0999999999999996</v>
      </c>
      <c r="B11" s="7">
        <v>439</v>
      </c>
      <c r="C11" s="1">
        <v>439</v>
      </c>
      <c r="D11" s="31">
        <v>3</v>
      </c>
      <c r="E11" s="49">
        <v>2</v>
      </c>
      <c r="F11" s="7">
        <v>0</v>
      </c>
      <c r="G11" s="50">
        <v>3</v>
      </c>
      <c r="H11" s="49">
        <v>1</v>
      </c>
      <c r="I11" s="7">
        <v>2</v>
      </c>
      <c r="J11" s="50">
        <v>0</v>
      </c>
      <c r="K11" s="49">
        <v>2</v>
      </c>
      <c r="L11" s="7">
        <v>0</v>
      </c>
      <c r="M11" s="50">
        <v>0</v>
      </c>
      <c r="N11" s="47"/>
      <c r="O11" s="1"/>
      <c r="P11" s="48"/>
      <c r="Q11" s="47"/>
      <c r="R11" s="1"/>
      <c r="S11" s="48"/>
      <c r="T11" s="1"/>
      <c r="U11" s="1"/>
      <c r="V11" s="32"/>
      <c r="W11" s="67">
        <v>1</v>
      </c>
      <c r="X11" s="1">
        <v>180</v>
      </c>
      <c r="Y11" s="1">
        <v>180</v>
      </c>
      <c r="Z11" s="32">
        <v>0</v>
      </c>
      <c r="AA11" s="67">
        <v>2</v>
      </c>
      <c r="AB11" s="1">
        <v>0</v>
      </c>
      <c r="AC11" s="1">
        <v>5</v>
      </c>
      <c r="AD11" s="1">
        <v>3</v>
      </c>
      <c r="AE11" s="1">
        <v>0</v>
      </c>
      <c r="AF11" s="1">
        <f t="shared" ref="AF11" si="45">SUM(AA11:AE11)</f>
        <v>10</v>
      </c>
      <c r="AG11" s="32">
        <f t="shared" si="0"/>
        <v>3</v>
      </c>
      <c r="AH11" s="67">
        <f t="shared" ref="AH11" si="46">AA11*W11</f>
        <v>2</v>
      </c>
      <c r="AI11" s="1">
        <f t="shared" ref="AI11" si="47">AB11*W11</f>
        <v>0</v>
      </c>
      <c r="AJ11" s="1">
        <f t="shared" si="14"/>
        <v>2</v>
      </c>
      <c r="AK11" s="1">
        <f t="shared" ref="AK11" si="48">AC11*X11</f>
        <v>900</v>
      </c>
      <c r="AL11" s="1">
        <f t="shared" ref="AL11" si="49">AD11*Y11</f>
        <v>540</v>
      </c>
      <c r="AM11" s="32">
        <f t="shared" ref="AM11" si="50">AE11*Z11</f>
        <v>0</v>
      </c>
      <c r="AN11" s="7">
        <f>AH11+AN9</f>
        <v>6</v>
      </c>
      <c r="AO11" s="7">
        <f>AI11+AO9</f>
        <v>0</v>
      </c>
      <c r="AP11" s="7">
        <f>AK11+AP9</f>
        <v>3935</v>
      </c>
      <c r="AQ11" s="7">
        <f>AL11+AQ9</f>
        <v>2192</v>
      </c>
      <c r="AR11" s="7"/>
      <c r="AS11" s="1">
        <f t="shared" si="2"/>
        <v>438.5</v>
      </c>
      <c r="AT11" s="1">
        <f t="shared" si="3"/>
        <v>439.4</v>
      </c>
      <c r="AU11" s="1">
        <f t="shared" si="4"/>
        <v>438.5</v>
      </c>
      <c r="AV11" s="1">
        <f t="shared" si="5"/>
        <v>439.4</v>
      </c>
      <c r="AW11" s="17">
        <f t="shared" si="6"/>
        <v>1</v>
      </c>
      <c r="AX11" s="22">
        <f t="shared" si="21"/>
        <v>1</v>
      </c>
      <c r="AY11" s="22">
        <f t="shared" si="22"/>
        <v>1.0020524515393385</v>
      </c>
      <c r="AZ11" s="22">
        <f t="shared" si="23"/>
        <v>0.9979517523896223</v>
      </c>
      <c r="BA11" s="22">
        <f t="shared" si="24"/>
        <v>1</v>
      </c>
      <c r="BB11" s="23">
        <f t="shared" si="25"/>
        <v>0.9979517523896223</v>
      </c>
      <c r="BC11" s="23">
        <f t="shared" si="7"/>
        <v>1</v>
      </c>
      <c r="BD11" s="23">
        <f t="shared" si="26"/>
        <v>1.0020524515393385</v>
      </c>
      <c r="BE11">
        <v>14</v>
      </c>
      <c r="BF11" s="22">
        <f t="array" ref="BF11">MIN(IF($AF$3:$AF$81=$BE11,IF(NOT(ISBLANK(BB$3:BB$81)),BB$3:BB$81)))-1</f>
        <v>6.5945357833655738E-2</v>
      </c>
      <c r="BG11" s="22">
        <f t="array" ref="BG11">AVERAGE(IF($AF$3:$AF$81=$BE11,IF(NOT(ISBLANK(BC$3:BC$81)),BC$3:BC$81)))-1</f>
        <v>6.6901674902115627E-2</v>
      </c>
      <c r="BH11" s="22">
        <f t="array" ref="BH11">MAX(IF($AF$3:$AF$81=$BE11,IF(NOT(ISBLANK(BD$3:BD$81)),BD$3:BD$81)))-1</f>
        <v>6.8496568933250179E-2</v>
      </c>
      <c r="BI11" s="24">
        <f t="shared" si="42"/>
        <v>1.6486339458413934E-2</v>
      </c>
      <c r="BJ11" s="24">
        <f t="shared" si="43"/>
        <v>1.6725418725528907E-2</v>
      </c>
      <c r="BK11" s="24">
        <f t="shared" si="44"/>
        <v>1.7124142233312545E-2</v>
      </c>
      <c r="BM11">
        <f>ROW(BQ80)-ROW(BQ2)</f>
        <v>78</v>
      </c>
      <c r="BN11">
        <f>BM11*3</f>
        <v>234</v>
      </c>
      <c r="BQ11" s="1">
        <f t="shared" si="9"/>
        <v>439</v>
      </c>
      <c r="BR11">
        <f t="shared" si="10"/>
        <v>439</v>
      </c>
      <c r="BS11">
        <f t="shared" si="11"/>
        <v>439</v>
      </c>
      <c r="BT11">
        <f t="shared" si="12"/>
        <v>1</v>
      </c>
      <c r="BU11">
        <f t="shared" si="13"/>
        <v>3</v>
      </c>
    </row>
    <row r="12" spans="1:73" x14ac:dyDescent="0.3">
      <c r="A12" s="4">
        <v>6</v>
      </c>
      <c r="B12" s="1">
        <v>553</v>
      </c>
      <c r="C12" s="1">
        <v>527</v>
      </c>
      <c r="D12" s="31">
        <v>3</v>
      </c>
      <c r="E12" s="49">
        <v>0</v>
      </c>
      <c r="F12" s="7">
        <v>0</v>
      </c>
      <c r="G12" s="50">
        <v>5</v>
      </c>
      <c r="H12" s="49">
        <v>2</v>
      </c>
      <c r="I12" s="7">
        <v>0</v>
      </c>
      <c r="J12" s="50">
        <v>3</v>
      </c>
      <c r="K12" s="49">
        <v>3</v>
      </c>
      <c r="L12" s="7">
        <v>0</v>
      </c>
      <c r="M12" s="50">
        <v>0</v>
      </c>
      <c r="N12" s="47"/>
      <c r="O12" s="1"/>
      <c r="P12" s="48"/>
      <c r="Q12" s="47"/>
      <c r="R12" s="1"/>
      <c r="S12" s="48"/>
      <c r="T12" s="1"/>
      <c r="U12" s="1"/>
      <c r="V12" s="32"/>
      <c r="W12" s="67">
        <v>1</v>
      </c>
      <c r="X12" s="1">
        <v>195</v>
      </c>
      <c r="Y12" s="1">
        <v>195</v>
      </c>
      <c r="Z12" s="32">
        <v>0</v>
      </c>
      <c r="AA12" s="67">
        <v>3</v>
      </c>
      <c r="AB12" s="1">
        <v>0</v>
      </c>
      <c r="AC12" s="1">
        <v>5</v>
      </c>
      <c r="AD12" s="1">
        <v>5</v>
      </c>
      <c r="AE12" s="1">
        <v>0</v>
      </c>
      <c r="AF12" s="1">
        <f t="shared" si="36"/>
        <v>13</v>
      </c>
      <c r="AG12" s="32">
        <f t="shared" si="0"/>
        <v>3</v>
      </c>
      <c r="AH12" s="67">
        <f t="shared" si="37"/>
        <v>3</v>
      </c>
      <c r="AI12" s="1">
        <f t="shared" si="38"/>
        <v>0</v>
      </c>
      <c r="AJ12" s="1">
        <f t="shared" si="14"/>
        <v>3</v>
      </c>
      <c r="AK12" s="1">
        <f t="shared" si="39"/>
        <v>975</v>
      </c>
      <c r="AL12" s="1">
        <f t="shared" si="40"/>
        <v>975</v>
      </c>
      <c r="AM12" s="32">
        <f t="shared" si="41"/>
        <v>0</v>
      </c>
      <c r="AN12" s="7"/>
      <c r="AO12" s="7"/>
      <c r="AP12" s="7"/>
      <c r="AQ12" s="7"/>
      <c r="AR12" s="7"/>
      <c r="AS12" s="1">
        <f t="shared" si="2"/>
        <v>526.5</v>
      </c>
      <c r="AT12" s="1">
        <f t="shared" si="3"/>
        <v>527.4</v>
      </c>
      <c r="AU12" s="1">
        <f t="shared" si="4"/>
        <v>552.5</v>
      </c>
      <c r="AV12" s="1">
        <f t="shared" si="5"/>
        <v>553.4</v>
      </c>
      <c r="AW12" s="17">
        <f t="shared" si="6"/>
        <v>1.0493358633776091</v>
      </c>
      <c r="AX12" s="22">
        <f t="shared" si="21"/>
        <v>1.0493827160493827</v>
      </c>
      <c r="AY12" s="22">
        <f t="shared" si="22"/>
        <v>1.0510921177587844</v>
      </c>
      <c r="AZ12" s="22">
        <f t="shared" si="23"/>
        <v>1.0475919605612438</v>
      </c>
      <c r="BA12" s="22">
        <f t="shared" si="24"/>
        <v>1.049298445202882</v>
      </c>
      <c r="BB12" s="23">
        <f t="shared" si="25"/>
        <v>1.0475919605612438</v>
      </c>
      <c r="BC12" s="23">
        <f t="shared" si="7"/>
        <v>1.0493358633776091</v>
      </c>
      <c r="BD12" s="23">
        <f t="shared" si="26"/>
        <v>1.0510921177587844</v>
      </c>
      <c r="BE12">
        <v>15</v>
      </c>
      <c r="BF12" s="22">
        <f t="array" ref="BF12">MIN(IF($AF$3:$AF$81=$BE12,IF(NOT(ISBLANK(BB$3:BB$81)),BB$3:BB$81)))-1</f>
        <v>8.2586654091016287E-2</v>
      </c>
      <c r="BG12" s="22">
        <f t="array" ref="BG12">AVERAGE(IF($AF$3:$AF$81=$BE12,IF(NOT(ISBLANK(BC$3:BC$81)),BC$3:BC$81)))-1</f>
        <v>8.3489887611298608E-2</v>
      </c>
      <c r="BH12" s="22">
        <f t="array" ref="BH12">MAX(IF($AF$3:$AF$81=$BE12,IF(NOT(ISBLANK(BD$3:BD$81)),BD$3:BD$81)))-1</f>
        <v>8.385250412768297E-2</v>
      </c>
      <c r="BI12" s="24">
        <f t="shared" si="42"/>
        <v>1.6517330818203259E-2</v>
      </c>
      <c r="BJ12" s="24">
        <f t="shared" si="43"/>
        <v>1.6697977522259721E-2</v>
      </c>
      <c r="BK12" s="24">
        <f t="shared" si="44"/>
        <v>1.6770500825536595E-2</v>
      </c>
      <c r="BN12" t="s">
        <v>56</v>
      </c>
      <c r="BQ12" s="1">
        <f t="shared" si="9"/>
        <v>553</v>
      </c>
      <c r="BR12">
        <f t="shared" si="10"/>
        <v>554</v>
      </c>
      <c r="BS12">
        <f t="shared" si="11"/>
        <v>554</v>
      </c>
      <c r="BT12">
        <f t="shared" si="12"/>
        <v>1</v>
      </c>
      <c r="BU12">
        <f t="shared" si="13"/>
        <v>1</v>
      </c>
    </row>
    <row r="13" spans="1:73" x14ac:dyDescent="0.3">
      <c r="A13" s="4">
        <v>6.1</v>
      </c>
      <c r="B13" s="1">
        <v>518</v>
      </c>
      <c r="C13" s="1">
        <v>527</v>
      </c>
      <c r="D13" s="31">
        <v>3</v>
      </c>
      <c r="E13" s="49">
        <v>3</v>
      </c>
      <c r="F13" s="7">
        <v>0</v>
      </c>
      <c r="G13" s="50">
        <v>2</v>
      </c>
      <c r="H13" s="49">
        <v>0</v>
      </c>
      <c r="I13" s="7">
        <v>2</v>
      </c>
      <c r="J13" s="50">
        <v>0</v>
      </c>
      <c r="K13" s="49">
        <v>2</v>
      </c>
      <c r="L13" s="7">
        <v>0</v>
      </c>
      <c r="M13" s="50">
        <v>0</v>
      </c>
      <c r="N13" s="47"/>
      <c r="O13" s="1"/>
      <c r="P13" s="48"/>
      <c r="Q13" s="47"/>
      <c r="R13" s="1"/>
      <c r="S13" s="48"/>
      <c r="T13" s="1"/>
      <c r="U13" s="1"/>
      <c r="V13" s="32"/>
      <c r="W13" s="67">
        <v>1</v>
      </c>
      <c r="X13" s="1">
        <v>195</v>
      </c>
      <c r="Y13" s="1">
        <v>195</v>
      </c>
      <c r="Z13" s="32">
        <v>0</v>
      </c>
      <c r="AA13" s="67">
        <v>2</v>
      </c>
      <c r="AB13" s="1">
        <v>0</v>
      </c>
      <c r="AC13" s="1">
        <v>5</v>
      </c>
      <c r="AD13" s="1">
        <v>2</v>
      </c>
      <c r="AE13" s="1">
        <v>0</v>
      </c>
      <c r="AF13" s="1">
        <f t="shared" ref="AF13" si="51">SUM(AA13:AE13)</f>
        <v>9</v>
      </c>
      <c r="AG13" s="32">
        <f t="shared" si="0"/>
        <v>3</v>
      </c>
      <c r="AH13" s="67">
        <f t="shared" ref="AH13" si="52">AA13*W13</f>
        <v>2</v>
      </c>
      <c r="AI13" s="1">
        <f t="shared" ref="AI13" si="53">AB13*W13</f>
        <v>0</v>
      </c>
      <c r="AJ13" s="1">
        <f t="shared" si="14"/>
        <v>2</v>
      </c>
      <c r="AK13" s="1">
        <f t="shared" ref="AK13" si="54">AC13*X13</f>
        <v>975</v>
      </c>
      <c r="AL13" s="1">
        <f t="shared" ref="AL13" si="55">AD13*Y13</f>
        <v>390</v>
      </c>
      <c r="AM13" s="32">
        <f t="shared" ref="AM13" si="56">AE13*Z13</f>
        <v>0</v>
      </c>
      <c r="AN13" s="7">
        <f>AH13+AN11</f>
        <v>8</v>
      </c>
      <c r="AO13" s="7">
        <f>AI13+AO11</f>
        <v>0</v>
      </c>
      <c r="AP13" s="7">
        <f>AK13+AP11</f>
        <v>4910</v>
      </c>
      <c r="AQ13" s="7">
        <f>AL13+AQ11</f>
        <v>2582</v>
      </c>
      <c r="AR13" s="7"/>
      <c r="AS13" s="1">
        <f t="shared" si="2"/>
        <v>526.5</v>
      </c>
      <c r="AT13" s="1">
        <f t="shared" si="3"/>
        <v>527.4</v>
      </c>
      <c r="AU13" s="1">
        <f t="shared" si="4"/>
        <v>517.5</v>
      </c>
      <c r="AV13" s="1">
        <f t="shared" si="5"/>
        <v>518.4</v>
      </c>
      <c r="AW13" s="17">
        <f t="shared" si="6"/>
        <v>0.98292220113851991</v>
      </c>
      <c r="AX13" s="22">
        <f t="shared" si="21"/>
        <v>0.98290598290598286</v>
      </c>
      <c r="AY13" s="22">
        <f t="shared" si="22"/>
        <v>0.98461538461538456</v>
      </c>
      <c r="AZ13" s="22">
        <f t="shared" si="23"/>
        <v>0.98122866894197958</v>
      </c>
      <c r="BA13" s="22">
        <f t="shared" si="24"/>
        <v>0.98293515358361772</v>
      </c>
      <c r="BB13" s="23">
        <f t="shared" si="25"/>
        <v>0.98122866894197958</v>
      </c>
      <c r="BC13" s="23">
        <f t="shared" si="7"/>
        <v>0.98292220113851991</v>
      </c>
      <c r="BD13" s="23">
        <f t="shared" si="26"/>
        <v>0.98461538461538456</v>
      </c>
      <c r="BE13">
        <v>16</v>
      </c>
      <c r="BF13" s="22">
        <f t="array" ref="BF13">MIN(IF($AF$3:$AF$81=$BE13,IF(NOT(ISBLANK(BB$3:BB$81)),BB$3:BB$81)))-1</f>
        <v>0.10001973424549404</v>
      </c>
      <c r="BG13" s="22">
        <f t="array" ref="BG13">AVERAGE(IF($AF$3:$AF$81=$BE13,IF(NOT(ISBLANK(BC$3:BC$81)),BC$3:BC$81)))-1</f>
        <v>0.1005031471574287</v>
      </c>
      <c r="BH13" s="22">
        <f t="array" ref="BH13">MAX(IF($AF$3:$AF$81=$BE13,IF(NOT(ISBLANK(BD$3:BD$81)),BD$3:BD$81)))-1</f>
        <v>0.10127277264786638</v>
      </c>
      <c r="BI13" s="24">
        <f t="shared" si="42"/>
        <v>1.666995570758234E-2</v>
      </c>
      <c r="BJ13" s="24">
        <f t="shared" si="43"/>
        <v>1.6750524526238115E-2</v>
      </c>
      <c r="BK13" s="24">
        <f t="shared" si="44"/>
        <v>1.6878795441311063E-2</v>
      </c>
      <c r="BN13" s="30">
        <f>BN9/BN11</f>
        <v>0.5854700854700855</v>
      </c>
      <c r="BQ13" s="1">
        <f t="shared" si="9"/>
        <v>518</v>
      </c>
      <c r="BR13">
        <f t="shared" si="10"/>
        <v>518</v>
      </c>
      <c r="BS13">
        <f t="shared" si="11"/>
        <v>519</v>
      </c>
      <c r="BT13">
        <f t="shared" si="12"/>
        <v>1</v>
      </c>
      <c r="BU13">
        <f t="shared" si="13"/>
        <v>2</v>
      </c>
    </row>
    <row r="14" spans="1:73" x14ac:dyDescent="0.3">
      <c r="A14" s="4">
        <v>7</v>
      </c>
      <c r="B14" s="1">
        <v>594</v>
      </c>
      <c r="C14" s="1">
        <v>614</v>
      </c>
      <c r="D14" s="31">
        <v>3</v>
      </c>
      <c r="E14" s="49">
        <v>2</v>
      </c>
      <c r="F14" s="7">
        <v>1</v>
      </c>
      <c r="G14" s="50">
        <v>1</v>
      </c>
      <c r="H14" s="49">
        <v>1</v>
      </c>
      <c r="I14" s="7">
        <v>0</v>
      </c>
      <c r="J14" s="50">
        <v>1</v>
      </c>
      <c r="K14" s="49">
        <v>1</v>
      </c>
      <c r="L14" s="7">
        <v>0</v>
      </c>
      <c r="M14" s="50">
        <v>0</v>
      </c>
      <c r="N14" s="49"/>
      <c r="O14" s="7"/>
      <c r="P14" s="50"/>
      <c r="Q14" s="49"/>
      <c r="R14" s="7"/>
      <c r="S14" s="50"/>
      <c r="T14" s="7"/>
      <c r="U14" s="7"/>
      <c r="V14" s="33"/>
      <c r="W14" s="31">
        <v>1</v>
      </c>
      <c r="X14" s="7">
        <v>225</v>
      </c>
      <c r="Y14" s="7">
        <v>225</v>
      </c>
      <c r="Z14" s="33">
        <v>0</v>
      </c>
      <c r="AA14" s="31">
        <v>4</v>
      </c>
      <c r="AB14" s="7">
        <v>0</v>
      </c>
      <c r="AC14" s="7">
        <v>2</v>
      </c>
      <c r="AD14" s="7">
        <v>2</v>
      </c>
      <c r="AE14" s="7">
        <v>0</v>
      </c>
      <c r="AF14" s="1">
        <f t="shared" si="36"/>
        <v>8</v>
      </c>
      <c r="AG14" s="32">
        <f t="shared" si="0"/>
        <v>3</v>
      </c>
      <c r="AH14" s="67">
        <f t="shared" si="37"/>
        <v>4</v>
      </c>
      <c r="AI14" s="1">
        <f t="shared" si="38"/>
        <v>0</v>
      </c>
      <c r="AJ14" s="1">
        <f t="shared" si="14"/>
        <v>4</v>
      </c>
      <c r="AK14" s="1">
        <f t="shared" si="39"/>
        <v>450</v>
      </c>
      <c r="AL14" s="1">
        <f t="shared" si="40"/>
        <v>450</v>
      </c>
      <c r="AM14" s="32">
        <f t="shared" si="41"/>
        <v>0</v>
      </c>
      <c r="AN14" s="7">
        <f t="shared" ref="AN14" si="57">AH14+AN13</f>
        <v>12</v>
      </c>
      <c r="AO14" s="7">
        <f t="shared" ref="AO14" si="58">AI14+AO13</f>
        <v>0</v>
      </c>
      <c r="AP14" s="7">
        <f>AK14+AP13</f>
        <v>5360</v>
      </c>
      <c r="AQ14" s="7">
        <f>AL14+AQ13</f>
        <v>3032</v>
      </c>
      <c r="AR14" s="7"/>
      <c r="AS14" s="1">
        <f t="shared" si="2"/>
        <v>613.5</v>
      </c>
      <c r="AT14" s="1">
        <f t="shared" si="3"/>
        <v>614.4</v>
      </c>
      <c r="AU14" s="1">
        <f t="shared" si="4"/>
        <v>593.5</v>
      </c>
      <c r="AV14" s="1">
        <f t="shared" si="5"/>
        <v>594.4</v>
      </c>
      <c r="AW14" s="17">
        <f t="shared" si="6"/>
        <v>0.96742671009771986</v>
      </c>
      <c r="AX14" s="22">
        <f t="shared" si="21"/>
        <v>0.96740016299918496</v>
      </c>
      <c r="AY14" s="22">
        <f t="shared" si="22"/>
        <v>0.96886715566422166</v>
      </c>
      <c r="AZ14" s="22">
        <f t="shared" si="23"/>
        <v>0.96598307291666674</v>
      </c>
      <c r="BA14" s="22">
        <f t="shared" si="24"/>
        <v>0.96744791666666663</v>
      </c>
      <c r="BB14" s="23">
        <f t="shared" si="25"/>
        <v>0.96598307291666674</v>
      </c>
      <c r="BC14" s="23">
        <f t="shared" si="7"/>
        <v>0.96742671009771986</v>
      </c>
      <c r="BD14" s="23">
        <f t="shared" si="26"/>
        <v>0.96886715566422166</v>
      </c>
      <c r="BE14">
        <v>17</v>
      </c>
      <c r="BF14" s="22">
        <f t="array" ref="BF14">MIN(IF($AF$3:$AF$81=$BE14,IF(NOT(ISBLANK(BB$3:BB$81)),BB$3:BB$81)))-1</f>
        <v>0.11646933617134492</v>
      </c>
      <c r="BG14" s="22">
        <f t="array" ref="BG14">AVERAGE(IF($AF$3:$AF$81=$BE14,IF(NOT(ISBLANK(BC$3:BC$81)),BC$3:BC$81)))-1</f>
        <v>0.11709726957018285</v>
      </c>
      <c r="BH14" s="22">
        <f t="array" ref="BH14">MAX(IF($AF$3:$AF$81=$BE14,IF(NOT(ISBLANK(BD$3:BD$81)),BD$3:BD$81)))-1</f>
        <v>0.11773710482529132</v>
      </c>
      <c r="BI14" s="24">
        <f t="shared" si="42"/>
        <v>1.6638476595906417E-2</v>
      </c>
      <c r="BJ14" s="24">
        <f t="shared" si="43"/>
        <v>1.6728181367168977E-2</v>
      </c>
      <c r="BK14" s="24">
        <f t="shared" si="44"/>
        <v>1.6819586403613047E-2</v>
      </c>
      <c r="BQ14" s="1">
        <f t="shared" si="9"/>
        <v>593</v>
      </c>
      <c r="BR14">
        <f t="shared" si="10"/>
        <v>594</v>
      </c>
      <c r="BS14">
        <f t="shared" si="11"/>
        <v>594</v>
      </c>
      <c r="BT14">
        <f t="shared" si="12"/>
        <v>1</v>
      </c>
      <c r="BU14">
        <f t="shared" si="13"/>
        <v>2</v>
      </c>
    </row>
    <row r="15" spans="1:73" x14ac:dyDescent="0.3">
      <c r="A15" s="4">
        <v>8</v>
      </c>
      <c r="B15" s="1">
        <v>907</v>
      </c>
      <c r="C15" s="1">
        <v>877</v>
      </c>
      <c r="D15" s="31">
        <v>3</v>
      </c>
      <c r="E15" s="49">
        <v>0</v>
      </c>
      <c r="F15" s="7">
        <v>3</v>
      </c>
      <c r="G15" s="50">
        <v>2</v>
      </c>
      <c r="H15" s="49">
        <v>3</v>
      </c>
      <c r="I15" s="7">
        <v>2</v>
      </c>
      <c r="J15" s="50">
        <v>0</v>
      </c>
      <c r="K15" s="49">
        <v>2</v>
      </c>
      <c r="L15" s="7">
        <v>0</v>
      </c>
      <c r="M15" s="50">
        <v>0</v>
      </c>
      <c r="N15" s="49"/>
      <c r="O15" s="7"/>
      <c r="P15" s="50"/>
      <c r="Q15" s="49"/>
      <c r="R15" s="7"/>
      <c r="S15" s="50"/>
      <c r="T15" s="7"/>
      <c r="U15" s="7"/>
      <c r="V15" s="33"/>
      <c r="W15" s="67">
        <v>1</v>
      </c>
      <c r="X15" s="1">
        <v>278</v>
      </c>
      <c r="Y15" s="1">
        <v>278</v>
      </c>
      <c r="Z15" s="32">
        <v>0</v>
      </c>
      <c r="AA15" s="67">
        <v>8</v>
      </c>
      <c r="AB15" s="1">
        <v>0</v>
      </c>
      <c r="AC15" s="1">
        <v>1</v>
      </c>
      <c r="AD15" s="1">
        <v>3</v>
      </c>
      <c r="AE15" s="1">
        <v>0</v>
      </c>
      <c r="AF15" s="1">
        <f t="shared" ref="AF15" si="59">SUM(AA15:AE15)</f>
        <v>12</v>
      </c>
      <c r="AG15" s="32">
        <f t="shared" si="0"/>
        <v>3</v>
      </c>
      <c r="AH15" s="67">
        <f t="shared" ref="AH15" si="60">AA15*W15</f>
        <v>8</v>
      </c>
      <c r="AI15" s="1">
        <f t="shared" ref="AI15" si="61">AB15*W15</f>
        <v>0</v>
      </c>
      <c r="AJ15" s="1">
        <f t="shared" si="14"/>
        <v>8</v>
      </c>
      <c r="AK15" s="1">
        <f t="shared" ref="AK15" si="62">AC15*X15</f>
        <v>278</v>
      </c>
      <c r="AL15" s="1">
        <f t="shared" ref="AL15" si="63">AD15*Y15</f>
        <v>834</v>
      </c>
      <c r="AM15" s="32">
        <f t="shared" ref="AM15" si="64">AE15*Z15</f>
        <v>0</v>
      </c>
      <c r="AN15" s="7"/>
      <c r="AO15" s="7"/>
      <c r="AP15" s="7"/>
      <c r="AQ15" s="7"/>
      <c r="AR15" s="7"/>
      <c r="AS15" s="1">
        <f t="shared" si="2"/>
        <v>876.5</v>
      </c>
      <c r="AT15" s="1">
        <f t="shared" si="3"/>
        <v>877.4</v>
      </c>
      <c r="AU15" s="1">
        <f t="shared" si="4"/>
        <v>906.5</v>
      </c>
      <c r="AV15" s="1">
        <f t="shared" si="5"/>
        <v>907.4</v>
      </c>
      <c r="AW15" s="17">
        <f t="shared" si="6"/>
        <v>1.0342075256556442</v>
      </c>
      <c r="AX15" s="22">
        <f t="shared" si="21"/>
        <v>1.0342270393610953</v>
      </c>
      <c r="AY15" s="22">
        <f t="shared" si="22"/>
        <v>1.0352538505419282</v>
      </c>
      <c r="AZ15" s="22">
        <f t="shared" si="23"/>
        <v>1.0331661727832231</v>
      </c>
      <c r="BA15" s="22">
        <f t="shared" si="24"/>
        <v>1.0341919307043537</v>
      </c>
      <c r="BB15" s="23">
        <f t="shared" si="25"/>
        <v>1.0331661727832231</v>
      </c>
      <c r="BC15" s="23">
        <f t="shared" si="7"/>
        <v>1.0342075256556442</v>
      </c>
      <c r="BD15" s="23">
        <f t="shared" si="26"/>
        <v>1.0352538505419282</v>
      </c>
      <c r="BE15">
        <v>18</v>
      </c>
      <c r="BF15" s="22">
        <f t="array" ref="BF15">MIN(IF($AF$3:$AF$81=$BE15,IF(NOT(ISBLANK(BB$3:BB$81)),BB$3:BB$81)))-1</f>
        <v>0.13287824948569282</v>
      </c>
      <c r="BG15" s="22">
        <f t="array" ref="BG15">AVERAGE(IF($AF$3:$AF$81=$BE15,IF(NOT(ISBLANK(BC$3:BC$81)),BC$3:BC$81)))-1</f>
        <v>0.1337744118581361</v>
      </c>
      <c r="BH15" s="22">
        <f t="array" ref="BH15">MAX(IF($AF$3:$AF$81=$BE15,IF(NOT(ISBLANK(BD$3:BD$81)),BD$3:BD$81)))-1</f>
        <v>0.13467477772578396</v>
      </c>
      <c r="BI15" s="24">
        <f t="shared" ref="BI15:BI18" si="65">BF15/($BE15-10)</f>
        <v>1.6609781185711603E-2</v>
      </c>
      <c r="BJ15" s="24">
        <f t="shared" ref="BJ15:BJ18" si="66">BG15/($BE15-10)</f>
        <v>1.6721801482267012E-2</v>
      </c>
      <c r="BK15" s="24">
        <f t="shared" ref="BK15:BK18" si="67">BH15/($BE15-10)</f>
        <v>1.6834347215722995E-2</v>
      </c>
      <c r="BQ15" s="1">
        <f t="shared" si="9"/>
        <v>906</v>
      </c>
      <c r="BR15">
        <f t="shared" si="10"/>
        <v>906</v>
      </c>
      <c r="BS15">
        <f t="shared" si="11"/>
        <v>907</v>
      </c>
      <c r="BT15">
        <f t="shared" si="12"/>
        <v>1</v>
      </c>
      <c r="BU15">
        <f t="shared" si="13"/>
        <v>1</v>
      </c>
    </row>
    <row r="16" spans="1:73" x14ac:dyDescent="0.3">
      <c r="A16" s="5">
        <v>8.1</v>
      </c>
      <c r="B16" s="2">
        <v>892</v>
      </c>
      <c r="C16" s="2">
        <v>877</v>
      </c>
      <c r="D16" s="34">
        <v>3</v>
      </c>
      <c r="E16" s="51">
        <v>2</v>
      </c>
      <c r="F16" s="10">
        <v>1</v>
      </c>
      <c r="G16" s="52">
        <v>2</v>
      </c>
      <c r="H16" s="51">
        <v>0</v>
      </c>
      <c r="I16" s="10">
        <v>2</v>
      </c>
      <c r="J16" s="52">
        <v>1</v>
      </c>
      <c r="K16" s="51">
        <v>3</v>
      </c>
      <c r="L16" s="10">
        <v>0</v>
      </c>
      <c r="M16" s="52">
        <v>0</v>
      </c>
      <c r="N16" s="51"/>
      <c r="O16" s="10"/>
      <c r="P16" s="52"/>
      <c r="Q16" s="51"/>
      <c r="R16" s="10"/>
      <c r="S16" s="52"/>
      <c r="T16" s="10"/>
      <c r="U16" s="10"/>
      <c r="V16" s="35"/>
      <c r="W16" s="68">
        <v>1</v>
      </c>
      <c r="X16" s="2">
        <v>278</v>
      </c>
      <c r="Y16" s="2">
        <v>278</v>
      </c>
      <c r="Z16" s="39">
        <v>0</v>
      </c>
      <c r="AA16" s="68">
        <v>8</v>
      </c>
      <c r="AB16" s="2">
        <v>0</v>
      </c>
      <c r="AC16" s="2">
        <v>2</v>
      </c>
      <c r="AD16" s="2">
        <v>1</v>
      </c>
      <c r="AE16" s="2">
        <v>0</v>
      </c>
      <c r="AF16" s="2">
        <f t="shared" si="36"/>
        <v>11</v>
      </c>
      <c r="AG16" s="39">
        <f t="shared" si="0"/>
        <v>3</v>
      </c>
      <c r="AH16" s="68">
        <f t="shared" si="37"/>
        <v>8</v>
      </c>
      <c r="AI16" s="2">
        <f t="shared" si="38"/>
        <v>0</v>
      </c>
      <c r="AJ16" s="2">
        <f t="shared" si="14"/>
        <v>8</v>
      </c>
      <c r="AK16" s="2">
        <f t="shared" si="39"/>
        <v>556</v>
      </c>
      <c r="AL16" s="2">
        <f t="shared" si="40"/>
        <v>278</v>
      </c>
      <c r="AM16" s="39">
        <f t="shared" si="41"/>
        <v>0</v>
      </c>
      <c r="AN16" s="7">
        <f>AH16+AN14</f>
        <v>20</v>
      </c>
      <c r="AO16" s="7">
        <f>AI16+AO14</f>
        <v>0</v>
      </c>
      <c r="AP16" s="7">
        <f>AK16+AP14</f>
        <v>5916</v>
      </c>
      <c r="AQ16" s="7">
        <f>AL16+AQ14</f>
        <v>3310</v>
      </c>
      <c r="AR16" s="7"/>
      <c r="AS16" s="2">
        <f t="shared" si="2"/>
        <v>876.5</v>
      </c>
      <c r="AT16" s="2">
        <f t="shared" si="3"/>
        <v>877.4</v>
      </c>
      <c r="AU16" s="1">
        <f t="shared" si="4"/>
        <v>891.5</v>
      </c>
      <c r="AV16" s="1">
        <f t="shared" si="5"/>
        <v>892.4</v>
      </c>
      <c r="AW16" s="18">
        <f t="shared" si="6"/>
        <v>1.0171037628278221</v>
      </c>
      <c r="AX16" s="22">
        <f t="shared" si="21"/>
        <v>1.0171135196805476</v>
      </c>
      <c r="AY16" s="22">
        <f t="shared" si="22"/>
        <v>1.0181403308613806</v>
      </c>
      <c r="AZ16" s="22">
        <f t="shared" si="23"/>
        <v>1.0160702074310464</v>
      </c>
      <c r="BA16" s="22">
        <f t="shared" si="24"/>
        <v>1.0170959653521769</v>
      </c>
      <c r="BB16" s="23">
        <f t="shared" si="25"/>
        <v>1.0160702074310464</v>
      </c>
      <c r="BC16" s="23">
        <f t="shared" si="7"/>
        <v>1.0171037628278221</v>
      </c>
      <c r="BD16" s="23">
        <f t="shared" si="26"/>
        <v>1.0181403308613806</v>
      </c>
      <c r="BE16">
        <v>19</v>
      </c>
      <c r="BF16" s="22">
        <f t="array" ref="BF16">MIN(IF($AF$3:$AF$81=$BE16,IF(NOT(ISBLANK(BB$3:BB$81)),BB$3:BB$81)))-1</f>
        <v>0.15012056206867874</v>
      </c>
      <c r="BG16" s="22">
        <f t="array" ref="BG16">AVERAGE(IF($AF$3:$AF$81=$BE16,IF(NOT(ISBLANK(BC$3:BC$81)),BC$3:BC$81)))-1</f>
        <v>0.15048442615807867</v>
      </c>
      <c r="BH16" s="22">
        <f t="array" ref="BH16">MAX(IF($AF$3:$AF$81=$BE16,IF(NOT(ISBLANK(BD$3:BD$81)),BD$3:BD$81)))-1</f>
        <v>0.15092534830526105</v>
      </c>
      <c r="BI16" s="24">
        <f t="shared" si="65"/>
        <v>1.6680062452075414E-2</v>
      </c>
      <c r="BJ16" s="24">
        <f t="shared" si="66"/>
        <v>1.6720491795342074E-2</v>
      </c>
      <c r="BK16" s="24">
        <f t="shared" si="67"/>
        <v>1.6769483145029004E-2</v>
      </c>
      <c r="BQ16" s="2">
        <f t="shared" si="9"/>
        <v>891</v>
      </c>
      <c r="BR16">
        <f t="shared" si="10"/>
        <v>892</v>
      </c>
      <c r="BS16">
        <f t="shared" si="11"/>
        <v>892</v>
      </c>
      <c r="BT16">
        <f t="shared" si="12"/>
        <v>1</v>
      </c>
      <c r="BU16">
        <f t="shared" si="13"/>
        <v>2</v>
      </c>
    </row>
    <row r="17" spans="1:73" x14ac:dyDescent="0.3">
      <c r="A17" s="4">
        <v>9</v>
      </c>
      <c r="B17" s="1">
        <v>654</v>
      </c>
      <c r="C17" s="1">
        <v>643</v>
      </c>
      <c r="D17" s="31">
        <v>3</v>
      </c>
      <c r="E17" s="49">
        <v>1</v>
      </c>
      <c r="F17" s="7">
        <v>3</v>
      </c>
      <c r="G17" s="50">
        <v>1</v>
      </c>
      <c r="H17" s="49">
        <v>2</v>
      </c>
      <c r="I17" s="7">
        <v>0</v>
      </c>
      <c r="J17" s="50">
        <v>2</v>
      </c>
      <c r="K17" s="49">
        <v>2</v>
      </c>
      <c r="L17" s="7">
        <v>0</v>
      </c>
      <c r="M17" s="50">
        <v>0</v>
      </c>
      <c r="N17" s="49"/>
      <c r="O17" s="7"/>
      <c r="P17" s="50"/>
      <c r="Q17" s="49"/>
      <c r="R17" s="7"/>
      <c r="S17" s="50"/>
      <c r="T17" s="7"/>
      <c r="U17" s="7"/>
      <c r="V17" s="33"/>
      <c r="W17" s="67">
        <v>1</v>
      </c>
      <c r="X17" s="1">
        <v>203</v>
      </c>
      <c r="Y17" s="1">
        <v>203</v>
      </c>
      <c r="Z17" s="32">
        <v>0</v>
      </c>
      <c r="AA17" s="67">
        <v>3</v>
      </c>
      <c r="AB17" s="1">
        <v>0</v>
      </c>
      <c r="AC17" s="1">
        <v>4</v>
      </c>
      <c r="AD17" s="1">
        <v>4</v>
      </c>
      <c r="AE17" s="1">
        <v>0</v>
      </c>
      <c r="AF17" s="1">
        <f t="shared" si="36"/>
        <v>11</v>
      </c>
      <c r="AG17" s="32">
        <f t="shared" si="0"/>
        <v>3</v>
      </c>
      <c r="AH17" s="67">
        <f t="shared" si="37"/>
        <v>3</v>
      </c>
      <c r="AI17" s="1">
        <f t="shared" si="38"/>
        <v>0</v>
      </c>
      <c r="AJ17" s="1">
        <f t="shared" si="14"/>
        <v>3</v>
      </c>
      <c r="AK17" s="1">
        <f t="shared" si="39"/>
        <v>812</v>
      </c>
      <c r="AL17" s="1">
        <f t="shared" si="40"/>
        <v>812</v>
      </c>
      <c r="AM17" s="32">
        <f t="shared" si="41"/>
        <v>0</v>
      </c>
      <c r="AN17" s="7">
        <f t="shared" ref="AN17" si="68">AH17+AN16</f>
        <v>23</v>
      </c>
      <c r="AO17" s="7">
        <f t="shared" ref="AO17" si="69">AI17+AO16</f>
        <v>0</v>
      </c>
      <c r="AP17" s="7">
        <f t="shared" ref="AP17:AQ19" si="70">AK17+AP16</f>
        <v>6728</v>
      </c>
      <c r="AQ17" s="7">
        <f t="shared" si="70"/>
        <v>4122</v>
      </c>
      <c r="AR17" s="7"/>
      <c r="AS17" s="1">
        <f t="shared" si="2"/>
        <v>642.5</v>
      </c>
      <c r="AT17" s="1">
        <f t="shared" si="3"/>
        <v>643.4</v>
      </c>
      <c r="AU17" s="1">
        <f t="shared" si="4"/>
        <v>653.5</v>
      </c>
      <c r="AV17" s="1">
        <f t="shared" si="5"/>
        <v>654.4</v>
      </c>
      <c r="AW17" s="17">
        <f t="shared" si="6"/>
        <v>1.0171073094867806</v>
      </c>
      <c r="AX17" s="22">
        <f t="shared" si="21"/>
        <v>1.0171206225680933</v>
      </c>
      <c r="AY17" s="22">
        <f t="shared" si="22"/>
        <v>1.0185214007782102</v>
      </c>
      <c r="AZ17" s="22">
        <f t="shared" si="23"/>
        <v>1.0156978551445446</v>
      </c>
      <c r="BA17" s="22">
        <f t="shared" si="24"/>
        <v>1.0170966739198011</v>
      </c>
      <c r="BB17" s="23">
        <f t="shared" si="25"/>
        <v>1.0156978551445446</v>
      </c>
      <c r="BC17" s="23">
        <f t="shared" si="7"/>
        <v>1.0171073094867806</v>
      </c>
      <c r="BD17" s="23">
        <f t="shared" si="26"/>
        <v>1.0185214007782102</v>
      </c>
      <c r="BE17">
        <v>20</v>
      </c>
      <c r="BF17" s="22">
        <f t="array" ref="BF17">MIN(IF($AF$3:$AF$81=$BE17,IF(NOT(ISBLANK(BB$3:BB$81)),BB$3:BB$81)))-1</f>
        <v>0.16685291613452535</v>
      </c>
      <c r="BG17" s="22">
        <f t="array" ref="BG17">AVERAGE(IF($AF$3:$AF$81=$BE17,IF(NOT(ISBLANK(BC$3:BC$81)),BC$3:BC$81)))-1</f>
        <v>0.16707268752555637</v>
      </c>
      <c r="BH17" s="22">
        <f t="array" ref="BH17">MAX(IF($AF$3:$AF$81=$BE17,IF(NOT(ISBLANK(BD$3:BD$81)),BD$3:BD$81)))-1</f>
        <v>0.16737192282102442</v>
      </c>
      <c r="BI17" s="24">
        <f t="shared" si="65"/>
        <v>1.6685291613452537E-2</v>
      </c>
      <c r="BJ17" s="24">
        <f t="shared" si="66"/>
        <v>1.6707268752555637E-2</v>
      </c>
      <c r="BK17" s="24">
        <f t="shared" si="67"/>
        <v>1.6737192282102444E-2</v>
      </c>
      <c r="BQ17" s="1">
        <f t="shared" si="9"/>
        <v>653</v>
      </c>
      <c r="BR17">
        <f t="shared" si="10"/>
        <v>654</v>
      </c>
      <c r="BS17">
        <f t="shared" si="11"/>
        <v>654</v>
      </c>
      <c r="BT17">
        <f t="shared" si="12"/>
        <v>1</v>
      </c>
      <c r="BU17">
        <f t="shared" si="13"/>
        <v>2</v>
      </c>
    </row>
    <row r="18" spans="1:73" x14ac:dyDescent="0.3">
      <c r="A18" s="4">
        <v>10</v>
      </c>
      <c r="B18" s="1">
        <v>665</v>
      </c>
      <c r="C18" s="7">
        <v>643</v>
      </c>
      <c r="D18" s="31">
        <v>3</v>
      </c>
      <c r="E18" s="49">
        <v>1</v>
      </c>
      <c r="F18" s="7">
        <v>3</v>
      </c>
      <c r="G18" s="50">
        <v>1</v>
      </c>
      <c r="H18" s="49">
        <v>1</v>
      </c>
      <c r="I18" s="7">
        <v>3</v>
      </c>
      <c r="J18" s="50">
        <v>0</v>
      </c>
      <c r="K18" s="49">
        <v>3</v>
      </c>
      <c r="L18" s="7">
        <v>0</v>
      </c>
      <c r="M18" s="50">
        <v>0</v>
      </c>
      <c r="N18" s="47"/>
      <c r="O18" s="1"/>
      <c r="P18" s="48"/>
      <c r="Q18" s="47"/>
      <c r="R18" s="1"/>
      <c r="S18" s="48"/>
      <c r="T18" s="1"/>
      <c r="U18" s="1"/>
      <c r="V18" s="32"/>
      <c r="W18" s="67">
        <v>1</v>
      </c>
      <c r="X18" s="1">
        <v>218</v>
      </c>
      <c r="Y18" s="1">
        <v>218</v>
      </c>
      <c r="Z18" s="32">
        <v>0</v>
      </c>
      <c r="AA18" s="67">
        <v>5</v>
      </c>
      <c r="AB18" s="1">
        <v>0</v>
      </c>
      <c r="AC18" s="1">
        <v>4</v>
      </c>
      <c r="AD18" s="1">
        <v>3</v>
      </c>
      <c r="AE18" s="1">
        <v>0</v>
      </c>
      <c r="AF18" s="1">
        <f t="shared" si="36"/>
        <v>12</v>
      </c>
      <c r="AG18" s="32">
        <f t="shared" si="0"/>
        <v>3</v>
      </c>
      <c r="AH18" s="67">
        <f t="shared" si="37"/>
        <v>5</v>
      </c>
      <c r="AI18" s="1">
        <f t="shared" si="38"/>
        <v>0</v>
      </c>
      <c r="AJ18" s="1">
        <f t="shared" si="14"/>
        <v>5</v>
      </c>
      <c r="AK18" s="1">
        <f t="shared" si="39"/>
        <v>872</v>
      </c>
      <c r="AL18" s="1">
        <f t="shared" si="40"/>
        <v>654</v>
      </c>
      <c r="AM18" s="32">
        <f t="shared" si="41"/>
        <v>0</v>
      </c>
      <c r="AN18" s="7">
        <f>AH18+AN17</f>
        <v>28</v>
      </c>
      <c r="AO18" s="7">
        <f>AI18+AO17</f>
        <v>0</v>
      </c>
      <c r="AP18" s="7">
        <f t="shared" si="70"/>
        <v>7600</v>
      </c>
      <c r="AQ18" s="7">
        <f t="shared" si="70"/>
        <v>4776</v>
      </c>
      <c r="AR18" s="7"/>
      <c r="AS18" s="7">
        <f t="shared" si="2"/>
        <v>642.5</v>
      </c>
      <c r="AT18" s="7">
        <f t="shared" si="3"/>
        <v>643.4</v>
      </c>
      <c r="AU18" s="1">
        <f t="shared" si="4"/>
        <v>664.5</v>
      </c>
      <c r="AV18" s="1">
        <f t="shared" si="5"/>
        <v>665.4</v>
      </c>
      <c r="AW18" s="17">
        <f t="shared" si="6"/>
        <v>1.0342146189735615</v>
      </c>
      <c r="AX18" s="22">
        <f t="shared" si="21"/>
        <v>1.0342412451361869</v>
      </c>
      <c r="AY18" s="22">
        <f t="shared" si="22"/>
        <v>1.0356420233463035</v>
      </c>
      <c r="AZ18" s="22">
        <f t="shared" si="23"/>
        <v>1.0327945290643457</v>
      </c>
      <c r="BA18" s="22">
        <f t="shared" si="24"/>
        <v>1.0341933478396022</v>
      </c>
      <c r="BB18" s="23">
        <f t="shared" si="25"/>
        <v>1.0327945290643457</v>
      </c>
      <c r="BC18" s="23">
        <f t="shared" si="7"/>
        <v>1.0342146189735615</v>
      </c>
      <c r="BD18" s="23">
        <f t="shared" si="26"/>
        <v>1.0356420233463035</v>
      </c>
      <c r="BE18">
        <v>21</v>
      </c>
      <c r="BF18" s="22">
        <f t="array" ref="BF18">MIN(IF($AF$3:$AF$81=$BE18,IF(NOT(ISBLANK(BB$3:BB$81)),BB$3:BB$81)))-1</f>
        <v>0.1835391366465966</v>
      </c>
      <c r="BG18" s="22">
        <f t="array" ref="BG18">AVERAGE(IF($AF$3:$AF$81=$BE18,IF(NOT(ISBLANK(BC$3:BC$81)),BC$3:BC$81)))-1</f>
        <v>0.18379347360730147</v>
      </c>
      <c r="BH18" s="22">
        <f t="array" ref="BH18">MAX(IF($AF$3:$AF$81=$BE18,IF(NOT(ISBLANK(BD$3:BD$81)),BD$3:BD$81)))-1</f>
        <v>0.18412975670617593</v>
      </c>
      <c r="BI18" s="24">
        <f t="shared" si="65"/>
        <v>1.6685376058781509E-2</v>
      </c>
      <c r="BJ18" s="24">
        <f t="shared" si="66"/>
        <v>1.6708497600663771E-2</v>
      </c>
      <c r="BK18" s="24">
        <f t="shared" si="67"/>
        <v>1.6739068791470538E-2</v>
      </c>
      <c r="BQ18" s="7">
        <f t="shared" si="9"/>
        <v>664</v>
      </c>
      <c r="BR18">
        <f t="shared" si="10"/>
        <v>665</v>
      </c>
      <c r="BS18">
        <f t="shared" si="11"/>
        <v>665</v>
      </c>
      <c r="BT18">
        <f t="shared" si="12"/>
        <v>1</v>
      </c>
      <c r="BU18">
        <f t="shared" si="13"/>
        <v>2</v>
      </c>
    </row>
    <row r="19" spans="1:73" x14ac:dyDescent="0.3">
      <c r="A19" s="4">
        <v>11</v>
      </c>
      <c r="B19" s="1">
        <v>760</v>
      </c>
      <c r="C19" s="7">
        <v>735</v>
      </c>
      <c r="D19" s="31">
        <v>3</v>
      </c>
      <c r="E19" s="49">
        <v>1</v>
      </c>
      <c r="F19" s="7">
        <v>2</v>
      </c>
      <c r="G19" s="50">
        <v>2</v>
      </c>
      <c r="H19" s="49">
        <v>1</v>
      </c>
      <c r="I19" s="7">
        <v>2</v>
      </c>
      <c r="J19" s="50">
        <v>1</v>
      </c>
      <c r="K19" s="49">
        <v>3</v>
      </c>
      <c r="L19" s="7">
        <v>0</v>
      </c>
      <c r="M19" s="50">
        <v>0</v>
      </c>
      <c r="N19" s="47"/>
      <c r="O19" s="1"/>
      <c r="P19" s="48"/>
      <c r="Q19" s="47"/>
      <c r="R19" s="1"/>
      <c r="S19" s="48"/>
      <c r="T19" s="1"/>
      <c r="U19" s="1"/>
      <c r="V19" s="32"/>
      <c r="W19" s="67">
        <v>1</v>
      </c>
      <c r="X19" s="1">
        <v>263</v>
      </c>
      <c r="Y19" s="1">
        <v>263</v>
      </c>
      <c r="Z19" s="32">
        <v>0</v>
      </c>
      <c r="AA19" s="67">
        <v>7</v>
      </c>
      <c r="AB19" s="1">
        <v>0</v>
      </c>
      <c r="AC19" s="1">
        <v>1</v>
      </c>
      <c r="AD19" s="1">
        <v>4</v>
      </c>
      <c r="AE19" s="1">
        <v>0</v>
      </c>
      <c r="AF19" s="1">
        <f t="shared" si="36"/>
        <v>12</v>
      </c>
      <c r="AG19" s="32">
        <f t="shared" si="0"/>
        <v>3</v>
      </c>
      <c r="AH19" s="67">
        <f t="shared" si="37"/>
        <v>7</v>
      </c>
      <c r="AI19" s="1">
        <f t="shared" si="38"/>
        <v>0</v>
      </c>
      <c r="AJ19" s="1">
        <f t="shared" si="14"/>
        <v>7</v>
      </c>
      <c r="AK19" s="1">
        <f t="shared" si="39"/>
        <v>263</v>
      </c>
      <c r="AL19" s="1">
        <f t="shared" si="40"/>
        <v>1052</v>
      </c>
      <c r="AM19" s="32">
        <f t="shared" si="41"/>
        <v>0</v>
      </c>
      <c r="AN19" s="7">
        <f>AH19+AN18</f>
        <v>35</v>
      </c>
      <c r="AO19" s="7">
        <f>AI19+AO18</f>
        <v>0</v>
      </c>
      <c r="AP19" s="7">
        <f t="shared" si="70"/>
        <v>7863</v>
      </c>
      <c r="AQ19" s="7">
        <f t="shared" si="70"/>
        <v>5828</v>
      </c>
      <c r="AR19" s="7"/>
      <c r="AS19" s="7">
        <f t="shared" si="2"/>
        <v>734.5</v>
      </c>
      <c r="AT19" s="7">
        <f t="shared" si="3"/>
        <v>735.4</v>
      </c>
      <c r="AU19" s="1">
        <f t="shared" si="4"/>
        <v>759.5</v>
      </c>
      <c r="AV19" s="1">
        <f t="shared" si="5"/>
        <v>760.4</v>
      </c>
      <c r="AW19" s="17">
        <f t="shared" si="6"/>
        <v>1.0340136054421769</v>
      </c>
      <c r="AX19" s="22">
        <f t="shared" si="21"/>
        <v>1.0340367597004765</v>
      </c>
      <c r="AY19" s="22">
        <f t="shared" si="22"/>
        <v>1.0352620830496937</v>
      </c>
      <c r="AZ19" s="22">
        <f t="shared" si="23"/>
        <v>1.0327712809355454</v>
      </c>
      <c r="BA19" s="22">
        <f t="shared" si="24"/>
        <v>1.0339951047049225</v>
      </c>
      <c r="BB19" s="23">
        <f t="shared" si="25"/>
        <v>1.0327712809355454</v>
      </c>
      <c r="BC19" s="23">
        <f t="shared" si="7"/>
        <v>1.0340136054421769</v>
      </c>
      <c r="BD19" s="23">
        <f t="shared" si="26"/>
        <v>1.0352620830496937</v>
      </c>
      <c r="BF19" s="22"/>
      <c r="BG19" s="22"/>
      <c r="BH19" s="22"/>
      <c r="BI19" s="24"/>
      <c r="BJ19" s="24"/>
      <c r="BK19" s="24"/>
      <c r="BQ19" s="7">
        <f t="shared" si="9"/>
        <v>759</v>
      </c>
      <c r="BR19">
        <f t="shared" si="10"/>
        <v>760</v>
      </c>
      <c r="BS19">
        <f t="shared" si="11"/>
        <v>760</v>
      </c>
      <c r="BT19">
        <f t="shared" si="12"/>
        <v>1</v>
      </c>
      <c r="BU19">
        <f t="shared" si="13"/>
        <v>2</v>
      </c>
    </row>
    <row r="20" spans="1:73" x14ac:dyDescent="0.3">
      <c r="A20" s="4">
        <v>12</v>
      </c>
      <c r="B20" s="1">
        <v>1028</v>
      </c>
      <c r="C20" s="1">
        <v>1011</v>
      </c>
      <c r="D20" s="31">
        <v>3</v>
      </c>
      <c r="E20" s="53"/>
      <c r="F20" s="8"/>
      <c r="G20" s="54"/>
      <c r="H20" s="53"/>
      <c r="I20" s="8"/>
      <c r="J20" s="54"/>
      <c r="K20" s="53"/>
      <c r="L20" s="8"/>
      <c r="M20" s="54"/>
      <c r="N20" s="53"/>
      <c r="O20" s="8"/>
      <c r="P20" s="54"/>
      <c r="Q20" s="53"/>
      <c r="R20" s="8"/>
      <c r="S20" s="54"/>
      <c r="T20" s="8"/>
      <c r="U20" s="8"/>
      <c r="V20" s="36"/>
      <c r="W20" s="67">
        <v>1</v>
      </c>
      <c r="X20" s="1">
        <v>315</v>
      </c>
      <c r="Y20" s="1">
        <v>315</v>
      </c>
      <c r="Z20" s="32">
        <v>0</v>
      </c>
      <c r="AA20" s="71"/>
      <c r="AB20" s="8"/>
      <c r="AC20" s="8"/>
      <c r="AD20" s="8"/>
      <c r="AE20" s="8"/>
      <c r="AF20" s="1">
        <v>11</v>
      </c>
      <c r="AG20" s="32" t="e">
        <f>IF(ISBLANK(E20),NA(),IF(ISBLANK(H20),1,IF(ISBLANK(K20),2,IF(ISBLANK(N20),3,IF(ISBLANK(Q20),4,IF(ISBLANK(T20),5,6))))))</f>
        <v>#N/A</v>
      </c>
      <c r="AH20" s="71"/>
      <c r="AI20" s="8"/>
      <c r="AJ20" s="8">
        <f t="shared" si="14"/>
        <v>0</v>
      </c>
      <c r="AK20" s="8"/>
      <c r="AL20" s="8"/>
      <c r="AM20" s="36"/>
      <c r="AN20" s="7"/>
      <c r="AO20" s="7"/>
      <c r="AP20" s="7"/>
      <c r="AQ20" s="7"/>
      <c r="AR20" s="7"/>
      <c r="AS20" s="1">
        <f t="shared" si="2"/>
        <v>1010.5</v>
      </c>
      <c r="AT20" s="1">
        <f t="shared" si="3"/>
        <v>1011.4</v>
      </c>
      <c r="AU20" s="1">
        <f t="shared" si="4"/>
        <v>1027.5</v>
      </c>
      <c r="AV20" s="1">
        <f t="shared" si="5"/>
        <v>1028.4000000000001</v>
      </c>
      <c r="AW20" s="17">
        <f t="shared" si="6"/>
        <v>1.0168150346191889</v>
      </c>
      <c r="AX20" s="22">
        <f t="shared" ref="AX20" si="71">AU20/AS20</f>
        <v>1.016823354774864</v>
      </c>
      <c r="AY20" s="22">
        <f t="shared" ref="AY20" si="72">AV20/AS20</f>
        <v>1.0177140029688274</v>
      </c>
      <c r="AZ20" s="22">
        <f t="shared" ref="AZ20" si="73">AU20/AT20</f>
        <v>1.0159185287719992</v>
      </c>
      <c r="BA20" s="22">
        <f t="shared" ref="BA20" si="74">AV20/AT20</f>
        <v>1.016808384417639</v>
      </c>
      <c r="BB20" s="23">
        <f t="shared" ref="BB20" si="75">MIN(AX20:BA20)</f>
        <v>1.0159185287719992</v>
      </c>
      <c r="BC20" s="23">
        <f t="shared" si="7"/>
        <v>1.0168150346191889</v>
      </c>
      <c r="BD20" s="23">
        <f t="shared" ref="BD20" si="76">MAX(AX20:BA20)</f>
        <v>1.0177140029688274</v>
      </c>
      <c r="BF20" s="22"/>
      <c r="BG20" s="22"/>
      <c r="BH20" s="22"/>
      <c r="BI20" s="24"/>
      <c r="BJ20" s="24"/>
      <c r="BK20" s="24"/>
      <c r="BQ20" s="2">
        <f t="shared" si="9"/>
        <v>1028</v>
      </c>
      <c r="BR20">
        <f t="shared" si="10"/>
        <v>1028</v>
      </c>
      <c r="BS20">
        <f t="shared" si="11"/>
        <v>1029</v>
      </c>
      <c r="BT20">
        <f t="shared" si="12"/>
        <v>1</v>
      </c>
      <c r="BU20">
        <f t="shared" si="13"/>
        <v>2</v>
      </c>
    </row>
    <row r="21" spans="1:73" x14ac:dyDescent="0.3">
      <c r="A21" s="5">
        <v>12.1</v>
      </c>
      <c r="B21" s="2">
        <v>1045</v>
      </c>
      <c r="C21" s="2">
        <v>1011</v>
      </c>
      <c r="D21" s="34">
        <v>3</v>
      </c>
      <c r="E21" s="51">
        <v>1</v>
      </c>
      <c r="F21" s="10">
        <v>2</v>
      </c>
      <c r="G21" s="52">
        <v>2</v>
      </c>
      <c r="H21" s="51">
        <v>1</v>
      </c>
      <c r="I21" s="10">
        <v>2</v>
      </c>
      <c r="J21" s="52">
        <v>1</v>
      </c>
      <c r="K21" s="51">
        <v>3</v>
      </c>
      <c r="L21" s="10">
        <v>0</v>
      </c>
      <c r="M21" s="52">
        <v>0</v>
      </c>
      <c r="N21" s="51"/>
      <c r="O21" s="10"/>
      <c r="P21" s="52"/>
      <c r="Q21" s="51"/>
      <c r="R21" s="10"/>
      <c r="S21" s="52"/>
      <c r="T21" s="10"/>
      <c r="U21" s="10"/>
      <c r="V21" s="35"/>
      <c r="W21" s="34">
        <v>1</v>
      </c>
      <c r="X21" s="10">
        <v>315</v>
      </c>
      <c r="Y21" s="10">
        <v>315</v>
      </c>
      <c r="Z21" s="35">
        <v>0</v>
      </c>
      <c r="AA21" s="34">
        <v>10</v>
      </c>
      <c r="AB21" s="10">
        <v>0</v>
      </c>
      <c r="AC21" s="10">
        <v>1</v>
      </c>
      <c r="AD21" s="10">
        <v>1</v>
      </c>
      <c r="AE21" s="10">
        <v>0</v>
      </c>
      <c r="AF21" s="1">
        <f t="shared" si="36"/>
        <v>12</v>
      </c>
      <c r="AG21" s="32">
        <f t="shared" ref="AG21:AG80" si="77">IF(ISBLANK(E21),NA(),IF(ISBLANK(H21),1,IF(ISBLANK(K21),2,IF(ISBLANK(N21),3,IF(ISBLANK(Q21),4,IF(ISBLANK(T21),5,6))))))</f>
        <v>3</v>
      </c>
      <c r="AH21" s="68">
        <f t="shared" si="37"/>
        <v>10</v>
      </c>
      <c r="AI21" s="2">
        <f t="shared" si="38"/>
        <v>0</v>
      </c>
      <c r="AJ21" s="2">
        <f t="shared" si="14"/>
        <v>10</v>
      </c>
      <c r="AK21" s="2">
        <f t="shared" si="39"/>
        <v>315</v>
      </c>
      <c r="AL21" s="2">
        <f t="shared" si="40"/>
        <v>315</v>
      </c>
      <c r="AM21" s="39">
        <f t="shared" si="41"/>
        <v>0</v>
      </c>
      <c r="AN21" s="7">
        <f>AH21+AN19</f>
        <v>45</v>
      </c>
      <c r="AO21" s="7">
        <f>AI21+AO19</f>
        <v>0</v>
      </c>
      <c r="AP21" s="7">
        <f>AK21+AP19</f>
        <v>8178</v>
      </c>
      <c r="AQ21" s="7">
        <f>AL21+AQ19</f>
        <v>6143</v>
      </c>
      <c r="AR21" s="7"/>
      <c r="AS21" s="2">
        <f t="shared" si="2"/>
        <v>1010.5</v>
      </c>
      <c r="AT21" s="2">
        <f t="shared" si="3"/>
        <v>1011.4</v>
      </c>
      <c r="AU21" s="1">
        <f t="shared" si="4"/>
        <v>1044.5</v>
      </c>
      <c r="AV21" s="1">
        <f t="shared" si="5"/>
        <v>1045.4000000000001</v>
      </c>
      <c r="AW21" s="18">
        <f t="shared" si="6"/>
        <v>1.0336300692383777</v>
      </c>
      <c r="AX21" s="22">
        <f t="shared" si="21"/>
        <v>1.0336467095497279</v>
      </c>
      <c r="AY21" s="22">
        <f t="shared" si="22"/>
        <v>1.0345373577436914</v>
      </c>
      <c r="AZ21" s="22">
        <f t="shared" si="23"/>
        <v>1.0327269131896382</v>
      </c>
      <c r="BA21" s="22">
        <f t="shared" si="24"/>
        <v>1.033616768835278</v>
      </c>
      <c r="BB21" s="23">
        <f t="shared" si="25"/>
        <v>1.0327269131896382</v>
      </c>
      <c r="BC21" s="23">
        <f t="shared" si="7"/>
        <v>1.0336300692383777</v>
      </c>
      <c r="BD21" s="23">
        <f t="shared" si="26"/>
        <v>1.0345373577436914</v>
      </c>
      <c r="BF21" s="22"/>
      <c r="BG21" s="22"/>
      <c r="BH21" s="22"/>
      <c r="BI21" s="24"/>
      <c r="BJ21" s="24"/>
      <c r="BK21" s="24"/>
      <c r="BQ21" s="2">
        <f t="shared" si="9"/>
        <v>1044</v>
      </c>
      <c r="BR21">
        <f t="shared" si="10"/>
        <v>1045</v>
      </c>
      <c r="BS21">
        <f t="shared" si="11"/>
        <v>1045</v>
      </c>
      <c r="BT21">
        <f t="shared" si="12"/>
        <v>1</v>
      </c>
      <c r="BU21">
        <f t="shared" si="13"/>
        <v>2</v>
      </c>
    </row>
    <row r="22" spans="1:73" x14ac:dyDescent="0.3">
      <c r="A22" s="6">
        <v>13</v>
      </c>
      <c r="B22" s="3">
        <v>789</v>
      </c>
      <c r="C22" s="3">
        <v>802</v>
      </c>
      <c r="D22" s="37">
        <v>4</v>
      </c>
      <c r="E22" s="55">
        <v>3</v>
      </c>
      <c r="F22" s="12">
        <v>0</v>
      </c>
      <c r="G22" s="56">
        <v>2</v>
      </c>
      <c r="H22" s="55">
        <v>1</v>
      </c>
      <c r="I22" s="12">
        <v>0</v>
      </c>
      <c r="J22" s="56">
        <v>1</v>
      </c>
      <c r="K22" s="55">
        <v>0</v>
      </c>
      <c r="L22" s="12">
        <v>0</v>
      </c>
      <c r="M22" s="56">
        <v>1</v>
      </c>
      <c r="N22" s="55">
        <v>1</v>
      </c>
      <c r="O22" s="12">
        <v>0</v>
      </c>
      <c r="P22" s="56">
        <v>0</v>
      </c>
      <c r="Q22" s="57"/>
      <c r="R22" s="3"/>
      <c r="S22" s="58"/>
      <c r="T22" s="3"/>
      <c r="U22" s="3"/>
      <c r="V22" s="38"/>
      <c r="W22" s="69">
        <v>1</v>
      </c>
      <c r="X22" s="3">
        <v>233</v>
      </c>
      <c r="Y22" s="3">
        <v>233</v>
      </c>
      <c r="Z22" s="38">
        <v>0</v>
      </c>
      <c r="AA22" s="69">
        <v>6</v>
      </c>
      <c r="AB22" s="3">
        <v>0</v>
      </c>
      <c r="AC22" s="3">
        <v>2</v>
      </c>
      <c r="AD22" s="3">
        <v>1</v>
      </c>
      <c r="AE22" s="3">
        <v>0</v>
      </c>
      <c r="AF22" s="3">
        <f t="shared" si="36"/>
        <v>9</v>
      </c>
      <c r="AG22" s="38">
        <f t="shared" si="77"/>
        <v>4</v>
      </c>
      <c r="AH22" s="69">
        <f t="shared" si="37"/>
        <v>6</v>
      </c>
      <c r="AI22" s="3">
        <f t="shared" si="38"/>
        <v>0</v>
      </c>
      <c r="AJ22" s="3">
        <f t="shared" si="14"/>
        <v>6</v>
      </c>
      <c r="AK22" s="3">
        <f t="shared" si="39"/>
        <v>466</v>
      </c>
      <c r="AL22" s="3">
        <f t="shared" si="40"/>
        <v>233</v>
      </c>
      <c r="AM22" s="38">
        <f t="shared" si="41"/>
        <v>0</v>
      </c>
      <c r="AN22" s="7">
        <f t="shared" ref="AN22:AN23" si="78">AH22+AN21</f>
        <v>51</v>
      </c>
      <c r="AO22" s="7">
        <f t="shared" ref="AO22:AO23" si="79">AI22+AO21</f>
        <v>0</v>
      </c>
      <c r="AP22" s="7">
        <f>AK22+AP21</f>
        <v>8644</v>
      </c>
      <c r="AQ22" s="7">
        <f>AL22+AQ21</f>
        <v>6376</v>
      </c>
      <c r="AR22" s="7"/>
      <c r="AS22" s="3">
        <f t="shared" si="2"/>
        <v>801.5</v>
      </c>
      <c r="AT22" s="3">
        <f t="shared" si="3"/>
        <v>802.4</v>
      </c>
      <c r="AU22" s="1">
        <f t="shared" si="4"/>
        <v>788.5</v>
      </c>
      <c r="AV22" s="1">
        <f t="shared" si="5"/>
        <v>789.4</v>
      </c>
      <c r="AW22" s="19">
        <f t="shared" si="6"/>
        <v>0.98379052369077302</v>
      </c>
      <c r="AX22" s="22">
        <f t="shared" si="21"/>
        <v>0.98378041172801001</v>
      </c>
      <c r="AY22" s="22">
        <f t="shared" si="22"/>
        <v>0.98490330630068623</v>
      </c>
      <c r="AZ22" s="22">
        <f t="shared" si="23"/>
        <v>0.98267696909272184</v>
      </c>
      <c r="BA22" s="22">
        <f t="shared" si="24"/>
        <v>0.9837986041874377</v>
      </c>
      <c r="BB22" s="23">
        <f t="shared" si="25"/>
        <v>0.98267696909272184</v>
      </c>
      <c r="BC22" s="23">
        <f t="shared" si="7"/>
        <v>0.98379052369077302</v>
      </c>
      <c r="BD22" s="23">
        <f t="shared" si="26"/>
        <v>0.98490330630068623</v>
      </c>
      <c r="BF22" s="22"/>
      <c r="BG22" s="22"/>
      <c r="BH22" s="22"/>
      <c r="BI22" s="24"/>
      <c r="BJ22" s="24"/>
      <c r="BK22" s="24"/>
      <c r="BQ22" s="3">
        <f t="shared" si="9"/>
        <v>788</v>
      </c>
      <c r="BR22">
        <f t="shared" si="10"/>
        <v>789</v>
      </c>
      <c r="BS22">
        <f t="shared" si="11"/>
        <v>789</v>
      </c>
      <c r="BT22">
        <f t="shared" si="12"/>
        <v>1</v>
      </c>
      <c r="BU22">
        <f t="shared" si="13"/>
        <v>2</v>
      </c>
    </row>
    <row r="23" spans="1:73" x14ac:dyDescent="0.3">
      <c r="A23" s="4">
        <v>14</v>
      </c>
      <c r="B23" s="1">
        <v>816</v>
      </c>
      <c r="C23" s="1">
        <v>802</v>
      </c>
      <c r="D23" s="31">
        <v>3</v>
      </c>
      <c r="E23" s="49">
        <v>0</v>
      </c>
      <c r="F23" s="7">
        <v>2</v>
      </c>
      <c r="G23" s="50">
        <v>3</v>
      </c>
      <c r="H23" s="49">
        <v>4</v>
      </c>
      <c r="I23" s="7">
        <v>0</v>
      </c>
      <c r="J23" s="50">
        <v>1</v>
      </c>
      <c r="K23" s="49">
        <v>1</v>
      </c>
      <c r="L23" s="7">
        <v>0</v>
      </c>
      <c r="M23" s="50">
        <v>0</v>
      </c>
      <c r="N23" s="47"/>
      <c r="O23" s="1"/>
      <c r="P23" s="48"/>
      <c r="Q23" s="47"/>
      <c r="R23" s="1"/>
      <c r="S23" s="48"/>
      <c r="T23" s="1"/>
      <c r="U23" s="1"/>
      <c r="V23" s="32"/>
      <c r="W23" s="67">
        <v>1</v>
      </c>
      <c r="X23" s="1">
        <v>248</v>
      </c>
      <c r="Y23" s="1">
        <v>248</v>
      </c>
      <c r="Z23" s="32">
        <v>0</v>
      </c>
      <c r="AA23" s="67">
        <v>9</v>
      </c>
      <c r="AB23" s="1">
        <v>0</v>
      </c>
      <c r="AC23" s="1">
        <v>1</v>
      </c>
      <c r="AD23" s="1">
        <v>1</v>
      </c>
      <c r="AE23" s="1">
        <v>0</v>
      </c>
      <c r="AF23" s="1">
        <f t="shared" si="36"/>
        <v>11</v>
      </c>
      <c r="AG23" s="32">
        <f t="shared" si="77"/>
        <v>3</v>
      </c>
      <c r="AH23" s="67">
        <f t="shared" si="37"/>
        <v>9</v>
      </c>
      <c r="AI23" s="1">
        <f t="shared" si="38"/>
        <v>0</v>
      </c>
      <c r="AJ23" s="1">
        <f t="shared" si="14"/>
        <v>9</v>
      </c>
      <c r="AK23" s="1">
        <f t="shared" si="39"/>
        <v>248</v>
      </c>
      <c r="AL23" s="1">
        <f t="shared" si="40"/>
        <v>248</v>
      </c>
      <c r="AM23" s="32">
        <f t="shared" si="41"/>
        <v>0</v>
      </c>
      <c r="AN23" s="7">
        <f t="shared" si="78"/>
        <v>60</v>
      </c>
      <c r="AO23" s="7">
        <f t="shared" si="79"/>
        <v>0</v>
      </c>
      <c r="AP23" s="7">
        <f>AK23+AP22</f>
        <v>8892</v>
      </c>
      <c r="AQ23" s="7">
        <f>AL23+AQ22</f>
        <v>6624</v>
      </c>
      <c r="AR23" s="7"/>
      <c r="AS23" s="1">
        <f t="shared" si="2"/>
        <v>801.5</v>
      </c>
      <c r="AT23" s="1">
        <f t="shared" si="3"/>
        <v>802.4</v>
      </c>
      <c r="AU23" s="1">
        <f t="shared" si="4"/>
        <v>815.5</v>
      </c>
      <c r="AV23" s="1">
        <f t="shared" si="5"/>
        <v>816.4</v>
      </c>
      <c r="AW23" s="17">
        <f t="shared" si="6"/>
        <v>1.0174563591022443</v>
      </c>
      <c r="AX23" s="22">
        <f t="shared" si="21"/>
        <v>1.017467248908297</v>
      </c>
      <c r="AY23" s="22">
        <f t="shared" si="22"/>
        <v>1.0185901434809732</v>
      </c>
      <c r="AZ23" s="22">
        <f t="shared" si="23"/>
        <v>1.0163260219341974</v>
      </c>
      <c r="BA23" s="22">
        <f t="shared" si="24"/>
        <v>1.0174476570289133</v>
      </c>
      <c r="BB23" s="23">
        <f t="shared" si="25"/>
        <v>1.0163260219341974</v>
      </c>
      <c r="BC23" s="23">
        <f t="shared" si="7"/>
        <v>1.0174563591022443</v>
      </c>
      <c r="BD23" s="23">
        <f t="shared" si="26"/>
        <v>1.0185901434809732</v>
      </c>
      <c r="BF23" s="22"/>
      <c r="BG23" s="22"/>
      <c r="BH23" s="22"/>
      <c r="BI23" s="24"/>
      <c r="BJ23" s="24"/>
      <c r="BK23" s="24"/>
      <c r="BQ23" s="1">
        <f t="shared" si="9"/>
        <v>815</v>
      </c>
      <c r="BR23">
        <f t="shared" si="10"/>
        <v>816</v>
      </c>
      <c r="BS23">
        <f t="shared" si="11"/>
        <v>816</v>
      </c>
      <c r="BT23">
        <f t="shared" si="12"/>
        <v>1</v>
      </c>
      <c r="BU23">
        <f t="shared" si="13"/>
        <v>2</v>
      </c>
    </row>
    <row r="24" spans="1:73" x14ac:dyDescent="0.3">
      <c r="A24" s="4">
        <v>15</v>
      </c>
      <c r="B24" s="1">
        <v>856</v>
      </c>
      <c r="C24" s="1">
        <v>802</v>
      </c>
      <c r="D24" s="31">
        <v>3</v>
      </c>
      <c r="E24" s="53"/>
      <c r="F24" s="8"/>
      <c r="G24" s="54"/>
      <c r="H24" s="53"/>
      <c r="I24" s="8"/>
      <c r="J24" s="54"/>
      <c r="K24" s="53"/>
      <c r="L24" s="8"/>
      <c r="M24" s="54"/>
      <c r="N24" s="53"/>
      <c r="O24" s="8"/>
      <c r="P24" s="54"/>
      <c r="Q24" s="53"/>
      <c r="R24" s="8"/>
      <c r="S24" s="54"/>
      <c r="T24" s="8"/>
      <c r="U24" s="8"/>
      <c r="V24" s="36"/>
      <c r="W24" s="67">
        <v>1</v>
      </c>
      <c r="X24" s="1">
        <v>293</v>
      </c>
      <c r="Y24" s="1">
        <v>293</v>
      </c>
      <c r="Z24" s="32">
        <v>0</v>
      </c>
      <c r="AA24" s="71"/>
      <c r="AB24" s="8"/>
      <c r="AC24" s="8"/>
      <c r="AD24" s="8"/>
      <c r="AE24" s="8"/>
      <c r="AF24" s="7">
        <v>14</v>
      </c>
      <c r="AG24" s="33" t="e">
        <f t="shared" si="77"/>
        <v>#N/A</v>
      </c>
      <c r="AH24" s="71"/>
      <c r="AI24" s="8"/>
      <c r="AJ24" s="8">
        <f t="shared" si="14"/>
        <v>0</v>
      </c>
      <c r="AK24" s="8"/>
      <c r="AL24" s="8"/>
      <c r="AM24" s="36"/>
      <c r="AN24" s="7"/>
      <c r="AO24" s="7"/>
      <c r="AP24" s="7"/>
      <c r="AQ24" s="7"/>
      <c r="AR24" s="7"/>
      <c r="AS24" s="1">
        <f t="shared" si="2"/>
        <v>801.5</v>
      </c>
      <c r="AT24" s="1">
        <f t="shared" si="3"/>
        <v>802.4</v>
      </c>
      <c r="AU24" s="1">
        <f t="shared" si="4"/>
        <v>855.5</v>
      </c>
      <c r="AV24" s="1">
        <f t="shared" si="5"/>
        <v>856.4</v>
      </c>
      <c r="AW24" s="17">
        <f t="shared" si="6"/>
        <v>1.0673316708229426</v>
      </c>
      <c r="AX24" s="22">
        <f t="shared" si="21"/>
        <v>1.067373674360574</v>
      </c>
      <c r="AY24" s="22">
        <f t="shared" si="22"/>
        <v>1.0684965689332502</v>
      </c>
      <c r="AZ24" s="22">
        <f t="shared" si="23"/>
        <v>1.0661764705882353</v>
      </c>
      <c r="BA24" s="22">
        <f t="shared" si="24"/>
        <v>1.0672981056829511</v>
      </c>
      <c r="BB24" s="23">
        <f t="shared" si="25"/>
        <v>1.0661764705882353</v>
      </c>
      <c r="BC24" s="23">
        <f t="shared" si="7"/>
        <v>1.0673316708229426</v>
      </c>
      <c r="BD24" s="23">
        <f t="shared" si="26"/>
        <v>1.0684965689332502</v>
      </c>
      <c r="BF24" s="22"/>
      <c r="BG24" s="22"/>
      <c r="BH24" s="22"/>
      <c r="BI24" s="24"/>
      <c r="BJ24" s="24"/>
      <c r="BK24" s="24"/>
      <c r="BQ24" s="1">
        <f t="shared" si="9"/>
        <v>855</v>
      </c>
      <c r="BR24">
        <f t="shared" si="10"/>
        <v>856</v>
      </c>
      <c r="BS24">
        <f t="shared" si="11"/>
        <v>856</v>
      </c>
      <c r="BT24">
        <f t="shared" si="12"/>
        <v>1</v>
      </c>
      <c r="BU24">
        <f t="shared" si="13"/>
        <v>2</v>
      </c>
    </row>
    <row r="25" spans="1:73" x14ac:dyDescent="0.3">
      <c r="A25" s="4">
        <v>15.1</v>
      </c>
      <c r="B25" s="7">
        <v>816</v>
      </c>
      <c r="C25" s="7">
        <v>802</v>
      </c>
      <c r="D25" s="31">
        <v>4</v>
      </c>
      <c r="E25" s="49">
        <v>1</v>
      </c>
      <c r="F25" s="7">
        <v>1</v>
      </c>
      <c r="G25" s="50">
        <v>3</v>
      </c>
      <c r="H25" s="49">
        <v>3</v>
      </c>
      <c r="I25" s="7">
        <v>0</v>
      </c>
      <c r="J25" s="50">
        <v>1</v>
      </c>
      <c r="K25" s="49">
        <v>0</v>
      </c>
      <c r="L25" s="7">
        <v>0</v>
      </c>
      <c r="M25" s="50">
        <v>1</v>
      </c>
      <c r="N25" s="49">
        <v>1</v>
      </c>
      <c r="O25" s="7">
        <v>0</v>
      </c>
      <c r="P25" s="50">
        <v>0</v>
      </c>
      <c r="Q25" s="49"/>
      <c r="R25" s="7"/>
      <c r="S25" s="50"/>
      <c r="T25" s="7"/>
      <c r="U25" s="7"/>
      <c r="V25" s="33"/>
      <c r="W25" s="31">
        <v>1</v>
      </c>
      <c r="X25" s="7">
        <v>293</v>
      </c>
      <c r="Y25" s="7">
        <v>293</v>
      </c>
      <c r="Z25" s="33">
        <v>0</v>
      </c>
      <c r="AA25" s="31">
        <v>8</v>
      </c>
      <c r="AB25" s="7">
        <v>1</v>
      </c>
      <c r="AC25" s="7">
        <v>2</v>
      </c>
      <c r="AD25" s="7">
        <v>0</v>
      </c>
      <c r="AE25" s="7">
        <v>0</v>
      </c>
      <c r="AF25" s="1">
        <f t="shared" ref="AF25" si="80">SUM(AA25:AE25)</f>
        <v>11</v>
      </c>
      <c r="AG25" s="32">
        <f t="shared" si="77"/>
        <v>4</v>
      </c>
      <c r="AH25" s="67">
        <f t="shared" ref="AH25" si="81">AA25*W25</f>
        <v>8</v>
      </c>
      <c r="AI25" s="1">
        <f t="shared" ref="AI25" si="82">AB25*W25</f>
        <v>1</v>
      </c>
      <c r="AJ25" s="1">
        <f t="shared" si="14"/>
        <v>9</v>
      </c>
      <c r="AK25" s="1">
        <f t="shared" ref="AK25" si="83">AC25*X25</f>
        <v>586</v>
      </c>
      <c r="AL25" s="1">
        <f t="shared" ref="AL25" si="84">AD25*Y25</f>
        <v>0</v>
      </c>
      <c r="AM25" s="32">
        <f t="shared" ref="AM25" si="85">AE25*Z25</f>
        <v>0</v>
      </c>
      <c r="AN25" s="7">
        <f>AH25+AN23</f>
        <v>68</v>
      </c>
      <c r="AO25" s="7">
        <f>AI25+AO23</f>
        <v>1</v>
      </c>
      <c r="AP25" s="7">
        <f>AK25+AP23</f>
        <v>9478</v>
      </c>
      <c r="AQ25" s="7">
        <f>AL25+AQ23</f>
        <v>6624</v>
      </c>
      <c r="AR25" s="7"/>
      <c r="AS25" s="7">
        <f t="shared" si="2"/>
        <v>801.5</v>
      </c>
      <c r="AT25" s="7">
        <f t="shared" si="3"/>
        <v>802.4</v>
      </c>
      <c r="AU25" s="1">
        <f t="shared" si="4"/>
        <v>815.5</v>
      </c>
      <c r="AV25" s="1">
        <f t="shared" si="5"/>
        <v>816.4</v>
      </c>
      <c r="AW25" s="21">
        <f t="shared" si="6"/>
        <v>1.0174563591022443</v>
      </c>
      <c r="AX25" s="22">
        <f t="shared" si="21"/>
        <v>1.017467248908297</v>
      </c>
      <c r="AY25" s="22">
        <f t="shared" si="22"/>
        <v>1.0185901434809732</v>
      </c>
      <c r="AZ25" s="22">
        <f t="shared" si="23"/>
        <v>1.0163260219341974</v>
      </c>
      <c r="BA25" s="22">
        <f t="shared" si="24"/>
        <v>1.0174476570289133</v>
      </c>
      <c r="BB25" s="23">
        <f t="shared" si="25"/>
        <v>1.0163260219341974</v>
      </c>
      <c r="BC25" s="23">
        <f t="shared" si="7"/>
        <v>1.0174563591022443</v>
      </c>
      <c r="BD25" s="23">
        <f t="shared" si="26"/>
        <v>1.0185901434809732</v>
      </c>
      <c r="BQ25" s="7">
        <f t="shared" si="9"/>
        <v>815</v>
      </c>
      <c r="BR25">
        <f t="shared" si="10"/>
        <v>816</v>
      </c>
      <c r="BS25">
        <f t="shared" si="11"/>
        <v>816</v>
      </c>
      <c r="BT25">
        <f t="shared" si="12"/>
        <v>1</v>
      </c>
      <c r="BU25">
        <f t="shared" si="13"/>
        <v>2</v>
      </c>
    </row>
    <row r="26" spans="1:73" x14ac:dyDescent="0.3">
      <c r="A26" s="5">
        <v>16</v>
      </c>
      <c r="B26" s="2">
        <v>1364</v>
      </c>
      <c r="C26" s="2">
        <v>1203</v>
      </c>
      <c r="D26" s="34">
        <v>4</v>
      </c>
      <c r="E26" s="51">
        <v>0</v>
      </c>
      <c r="F26" s="10">
        <v>4</v>
      </c>
      <c r="G26" s="52">
        <v>1</v>
      </c>
      <c r="H26" s="51">
        <v>0</v>
      </c>
      <c r="I26" s="10">
        <v>5</v>
      </c>
      <c r="J26" s="52">
        <v>0</v>
      </c>
      <c r="K26" s="51">
        <v>2</v>
      </c>
      <c r="L26" s="10">
        <v>3</v>
      </c>
      <c r="M26" s="52">
        <v>0</v>
      </c>
      <c r="N26" s="51">
        <v>3</v>
      </c>
      <c r="O26" s="10">
        <v>0</v>
      </c>
      <c r="P26" s="52">
        <v>0</v>
      </c>
      <c r="Q26" s="59"/>
      <c r="R26" s="2"/>
      <c r="S26" s="60"/>
      <c r="T26" s="2"/>
      <c r="U26" s="2"/>
      <c r="V26" s="39"/>
      <c r="W26" s="68">
        <v>1</v>
      </c>
      <c r="X26" s="2">
        <v>345</v>
      </c>
      <c r="Y26" s="2">
        <v>345</v>
      </c>
      <c r="Z26" s="39">
        <v>0</v>
      </c>
      <c r="AA26" s="68">
        <v>15</v>
      </c>
      <c r="AB26" s="2">
        <v>0</v>
      </c>
      <c r="AC26" s="2">
        <v>3</v>
      </c>
      <c r="AD26" s="2">
        <v>0</v>
      </c>
      <c r="AE26" s="2">
        <v>0</v>
      </c>
      <c r="AF26" s="2">
        <f t="shared" si="36"/>
        <v>18</v>
      </c>
      <c r="AG26" s="39">
        <f t="shared" si="77"/>
        <v>4</v>
      </c>
      <c r="AH26" s="68">
        <f t="shared" si="37"/>
        <v>15</v>
      </c>
      <c r="AI26" s="2">
        <f t="shared" si="38"/>
        <v>0</v>
      </c>
      <c r="AJ26" s="2">
        <f t="shared" si="14"/>
        <v>15</v>
      </c>
      <c r="AK26" s="2">
        <f t="shared" si="39"/>
        <v>1035</v>
      </c>
      <c r="AL26" s="2">
        <f t="shared" si="40"/>
        <v>0</v>
      </c>
      <c r="AM26" s="39">
        <f t="shared" si="41"/>
        <v>0</v>
      </c>
      <c r="AN26" s="7">
        <f t="shared" ref="AN26:AN33" si="86">AH26+AN25</f>
        <v>83</v>
      </c>
      <c r="AO26" s="7">
        <f t="shared" ref="AO26:AO33" si="87">AI26+AO25</f>
        <v>1</v>
      </c>
      <c r="AP26" s="7">
        <f t="shared" ref="AP26:AQ33" si="88">AK26+AP25</f>
        <v>10513</v>
      </c>
      <c r="AQ26" s="7">
        <f t="shared" si="88"/>
        <v>6624</v>
      </c>
      <c r="AR26" s="7"/>
      <c r="AS26" s="2">
        <f t="shared" si="2"/>
        <v>1202.5</v>
      </c>
      <c r="AT26" s="2">
        <f t="shared" si="3"/>
        <v>1203.4000000000001</v>
      </c>
      <c r="AU26" s="1">
        <f t="shared" si="4"/>
        <v>1363.5</v>
      </c>
      <c r="AV26" s="1">
        <f t="shared" si="5"/>
        <v>1364.4</v>
      </c>
      <c r="AW26" s="18">
        <f t="shared" si="6"/>
        <v>1.1338320864505402</v>
      </c>
      <c r="AX26" s="22">
        <f t="shared" si="21"/>
        <v>1.1338877338877338</v>
      </c>
      <c r="AY26" s="22">
        <f t="shared" si="22"/>
        <v>1.1346361746361746</v>
      </c>
      <c r="AZ26" s="22">
        <f t="shared" si="23"/>
        <v>1.1330397207910918</v>
      </c>
      <c r="BA26" s="22">
        <f t="shared" si="24"/>
        <v>1.1337876017949144</v>
      </c>
      <c r="BB26" s="23">
        <f t="shared" si="25"/>
        <v>1.1330397207910918</v>
      </c>
      <c r="BC26" s="23">
        <f t="shared" si="7"/>
        <v>1.1338320864505402</v>
      </c>
      <c r="BD26" s="23">
        <f t="shared" si="26"/>
        <v>1.1346361746361746</v>
      </c>
      <c r="BQ26" s="2">
        <f t="shared" si="9"/>
        <v>1363</v>
      </c>
      <c r="BR26">
        <f t="shared" si="10"/>
        <v>1364</v>
      </c>
      <c r="BS26">
        <f t="shared" si="11"/>
        <v>1364</v>
      </c>
      <c r="BT26">
        <f t="shared" si="12"/>
        <v>1</v>
      </c>
      <c r="BU26">
        <f t="shared" si="13"/>
        <v>2</v>
      </c>
    </row>
    <row r="27" spans="1:73" x14ac:dyDescent="0.3">
      <c r="A27" s="3">
        <v>17</v>
      </c>
      <c r="B27" s="3">
        <v>826</v>
      </c>
      <c r="C27" s="3">
        <v>869</v>
      </c>
      <c r="D27" s="37">
        <v>2</v>
      </c>
      <c r="E27" s="55">
        <v>3</v>
      </c>
      <c r="F27" s="12">
        <v>1</v>
      </c>
      <c r="G27" s="56">
        <v>1</v>
      </c>
      <c r="H27" s="55">
        <v>2</v>
      </c>
      <c r="I27" s="12">
        <v>0</v>
      </c>
      <c r="J27" s="56">
        <v>0</v>
      </c>
      <c r="K27" s="57"/>
      <c r="L27" s="3"/>
      <c r="M27" s="58"/>
      <c r="N27" s="57"/>
      <c r="O27" s="3"/>
      <c r="P27" s="58"/>
      <c r="Q27" s="57"/>
      <c r="R27" s="3"/>
      <c r="S27" s="58"/>
      <c r="T27" s="3"/>
      <c r="U27" s="3"/>
      <c r="V27" s="38"/>
      <c r="W27" s="69">
        <v>1</v>
      </c>
      <c r="X27" s="3">
        <v>203</v>
      </c>
      <c r="Y27" s="3">
        <v>203</v>
      </c>
      <c r="Z27" s="38">
        <v>0</v>
      </c>
      <c r="AA27" s="69">
        <v>0</v>
      </c>
      <c r="AB27" s="3">
        <v>2</v>
      </c>
      <c r="AC27" s="3">
        <v>3</v>
      </c>
      <c r="AD27" s="3">
        <v>2</v>
      </c>
      <c r="AE27" s="3">
        <v>0</v>
      </c>
      <c r="AF27" s="3">
        <f t="shared" si="36"/>
        <v>7</v>
      </c>
      <c r="AG27" s="38">
        <f t="shared" si="77"/>
        <v>2</v>
      </c>
      <c r="AH27" s="69">
        <f t="shared" si="37"/>
        <v>0</v>
      </c>
      <c r="AI27" s="3">
        <f t="shared" si="38"/>
        <v>2</v>
      </c>
      <c r="AJ27" s="3">
        <f t="shared" si="14"/>
        <v>2</v>
      </c>
      <c r="AK27" s="3">
        <f t="shared" si="39"/>
        <v>609</v>
      </c>
      <c r="AL27" s="3">
        <f t="shared" si="40"/>
        <v>406</v>
      </c>
      <c r="AM27" s="38">
        <f t="shared" si="41"/>
        <v>0</v>
      </c>
      <c r="AN27" s="7">
        <f t="shared" si="86"/>
        <v>83</v>
      </c>
      <c r="AO27" s="7">
        <f t="shared" si="87"/>
        <v>3</v>
      </c>
      <c r="AP27" s="7">
        <f t="shared" si="88"/>
        <v>11122</v>
      </c>
      <c r="AQ27" s="7">
        <f t="shared" si="88"/>
        <v>7030</v>
      </c>
      <c r="AR27" s="7"/>
      <c r="AS27" s="3">
        <f t="shared" si="2"/>
        <v>868.5</v>
      </c>
      <c r="AT27" s="3">
        <f t="shared" si="3"/>
        <v>869.4</v>
      </c>
      <c r="AU27" s="1">
        <f t="shared" si="4"/>
        <v>825.5</v>
      </c>
      <c r="AV27" s="1">
        <f t="shared" si="5"/>
        <v>826.4</v>
      </c>
      <c r="AW27" s="19">
        <f t="shared" si="6"/>
        <v>0.95051783659378597</v>
      </c>
      <c r="AX27" s="22">
        <f t="shared" si="21"/>
        <v>0.95048934945308006</v>
      </c>
      <c r="AY27" s="22">
        <f t="shared" si="22"/>
        <v>0.95152561888313181</v>
      </c>
      <c r="AZ27" s="22">
        <f t="shared" si="23"/>
        <v>0.94950540602714517</v>
      </c>
      <c r="BA27" s="22">
        <f t="shared" si="24"/>
        <v>0.95054060271451579</v>
      </c>
      <c r="BB27" s="23">
        <f t="shared" si="25"/>
        <v>0.94950540602714517</v>
      </c>
      <c r="BC27" s="23">
        <f t="shared" si="7"/>
        <v>0.95051783659378597</v>
      </c>
      <c r="BD27" s="23">
        <f t="shared" si="26"/>
        <v>0.95152561888313181</v>
      </c>
      <c r="BQ27" s="3">
        <f t="shared" si="9"/>
        <v>825</v>
      </c>
      <c r="BR27">
        <f t="shared" si="10"/>
        <v>826</v>
      </c>
      <c r="BS27">
        <f t="shared" si="11"/>
        <v>826</v>
      </c>
      <c r="BT27">
        <f t="shared" si="12"/>
        <v>1</v>
      </c>
      <c r="BU27">
        <f t="shared" si="13"/>
        <v>2</v>
      </c>
    </row>
    <row r="28" spans="1:73" x14ac:dyDescent="0.3">
      <c r="A28" s="7">
        <v>18</v>
      </c>
      <c r="B28" s="1">
        <v>884</v>
      </c>
      <c r="C28" s="1">
        <v>869</v>
      </c>
      <c r="D28" s="31">
        <v>3</v>
      </c>
      <c r="E28" s="49">
        <v>1</v>
      </c>
      <c r="F28" s="7">
        <v>1</v>
      </c>
      <c r="G28" s="50">
        <v>3</v>
      </c>
      <c r="H28" s="49">
        <v>2</v>
      </c>
      <c r="I28" s="7">
        <v>0</v>
      </c>
      <c r="J28" s="50">
        <v>2</v>
      </c>
      <c r="K28" s="49">
        <v>2</v>
      </c>
      <c r="L28" s="7">
        <v>0</v>
      </c>
      <c r="M28" s="50">
        <v>0</v>
      </c>
      <c r="N28" s="47"/>
      <c r="O28" s="1"/>
      <c r="P28" s="48"/>
      <c r="Q28" s="47"/>
      <c r="R28" s="1"/>
      <c r="S28" s="48"/>
      <c r="T28" s="1"/>
      <c r="U28" s="1"/>
      <c r="V28" s="32"/>
      <c r="W28" s="67">
        <v>1</v>
      </c>
      <c r="X28" s="1">
        <v>218</v>
      </c>
      <c r="Y28" s="1">
        <v>218</v>
      </c>
      <c r="Z28" s="32">
        <v>0</v>
      </c>
      <c r="AA28" s="67">
        <v>0</v>
      </c>
      <c r="AB28" s="1">
        <v>4</v>
      </c>
      <c r="AC28" s="1">
        <v>3</v>
      </c>
      <c r="AD28" s="1">
        <v>4</v>
      </c>
      <c r="AE28" s="1">
        <v>0</v>
      </c>
      <c r="AF28" s="1">
        <f t="shared" si="36"/>
        <v>11</v>
      </c>
      <c r="AG28" s="32">
        <f t="shared" si="77"/>
        <v>3</v>
      </c>
      <c r="AH28" s="67">
        <f t="shared" si="37"/>
        <v>0</v>
      </c>
      <c r="AI28" s="1">
        <f t="shared" si="38"/>
        <v>4</v>
      </c>
      <c r="AJ28" s="1">
        <f t="shared" si="14"/>
        <v>4</v>
      </c>
      <c r="AK28" s="1">
        <f t="shared" si="39"/>
        <v>654</v>
      </c>
      <c r="AL28" s="1">
        <f t="shared" si="40"/>
        <v>872</v>
      </c>
      <c r="AM28" s="32">
        <f t="shared" si="41"/>
        <v>0</v>
      </c>
      <c r="AN28" s="7">
        <f t="shared" si="86"/>
        <v>83</v>
      </c>
      <c r="AO28" s="7">
        <f t="shared" si="87"/>
        <v>7</v>
      </c>
      <c r="AP28" s="7">
        <f t="shared" si="88"/>
        <v>11776</v>
      </c>
      <c r="AQ28" s="7">
        <f t="shared" si="88"/>
        <v>7902</v>
      </c>
      <c r="AR28" s="7"/>
      <c r="AS28" s="1">
        <f t="shared" si="2"/>
        <v>868.5</v>
      </c>
      <c r="AT28" s="1">
        <f t="shared" si="3"/>
        <v>869.4</v>
      </c>
      <c r="AU28" s="1">
        <f t="shared" si="4"/>
        <v>883.5</v>
      </c>
      <c r="AV28" s="1">
        <f t="shared" si="5"/>
        <v>884.4</v>
      </c>
      <c r="AW28" s="17">
        <f t="shared" si="6"/>
        <v>1.0172612197928654</v>
      </c>
      <c r="AX28" s="22">
        <f t="shared" si="21"/>
        <v>1.0172711571675301</v>
      </c>
      <c r="AY28" s="22">
        <f t="shared" si="22"/>
        <v>1.018307426597582</v>
      </c>
      <c r="AZ28" s="22">
        <f t="shared" si="23"/>
        <v>1.0162180814354729</v>
      </c>
      <c r="BA28" s="22">
        <f t="shared" si="24"/>
        <v>1.0172532781228434</v>
      </c>
      <c r="BB28" s="23">
        <f t="shared" si="25"/>
        <v>1.0162180814354729</v>
      </c>
      <c r="BC28" s="23">
        <f t="shared" si="7"/>
        <v>1.0172612197928654</v>
      </c>
      <c r="BD28" s="23">
        <f t="shared" si="26"/>
        <v>1.018307426597582</v>
      </c>
      <c r="BQ28" s="1">
        <f t="shared" si="9"/>
        <v>883</v>
      </c>
      <c r="BR28">
        <f t="shared" si="10"/>
        <v>884</v>
      </c>
      <c r="BS28">
        <f t="shared" si="11"/>
        <v>884</v>
      </c>
      <c r="BT28">
        <f t="shared" si="12"/>
        <v>1</v>
      </c>
      <c r="BU28">
        <f t="shared" si="13"/>
        <v>2</v>
      </c>
    </row>
    <row r="29" spans="1:73" x14ac:dyDescent="0.3">
      <c r="A29" s="7">
        <v>19</v>
      </c>
      <c r="B29" s="1">
        <v>869</v>
      </c>
      <c r="C29" s="1">
        <v>869</v>
      </c>
      <c r="D29" s="31">
        <v>3</v>
      </c>
      <c r="E29" s="49">
        <v>1</v>
      </c>
      <c r="F29" s="7">
        <v>4</v>
      </c>
      <c r="G29" s="50">
        <v>0</v>
      </c>
      <c r="H29" s="49">
        <v>3</v>
      </c>
      <c r="I29" s="7">
        <v>0</v>
      </c>
      <c r="J29" s="50">
        <v>1</v>
      </c>
      <c r="K29" s="49">
        <v>1</v>
      </c>
      <c r="L29" s="7">
        <v>0</v>
      </c>
      <c r="M29" s="50">
        <v>0</v>
      </c>
      <c r="N29" s="47"/>
      <c r="O29" s="1"/>
      <c r="P29" s="48"/>
      <c r="Q29" s="47"/>
      <c r="R29" s="1"/>
      <c r="S29" s="48"/>
      <c r="T29" s="1"/>
      <c r="U29" s="1"/>
      <c r="V29" s="32"/>
      <c r="W29" s="67">
        <v>1</v>
      </c>
      <c r="X29" s="1">
        <v>270</v>
      </c>
      <c r="Y29" s="1">
        <v>270</v>
      </c>
      <c r="Z29" s="32">
        <v>0</v>
      </c>
      <c r="AA29" s="67">
        <v>3</v>
      </c>
      <c r="AB29" s="1">
        <v>2</v>
      </c>
      <c r="AC29" s="1">
        <v>3</v>
      </c>
      <c r="AD29" s="1">
        <v>2</v>
      </c>
      <c r="AE29" s="1">
        <v>0</v>
      </c>
      <c r="AF29" s="1">
        <f t="shared" si="36"/>
        <v>10</v>
      </c>
      <c r="AG29" s="32">
        <f t="shared" si="77"/>
        <v>3</v>
      </c>
      <c r="AH29" s="67">
        <f t="shared" si="37"/>
        <v>3</v>
      </c>
      <c r="AI29" s="1">
        <f t="shared" si="38"/>
        <v>2</v>
      </c>
      <c r="AJ29" s="1">
        <f t="shared" si="14"/>
        <v>5</v>
      </c>
      <c r="AK29" s="1">
        <f t="shared" si="39"/>
        <v>810</v>
      </c>
      <c r="AL29" s="1">
        <f t="shared" si="40"/>
        <v>540</v>
      </c>
      <c r="AM29" s="32">
        <f t="shared" si="41"/>
        <v>0</v>
      </c>
      <c r="AN29" s="7">
        <f t="shared" si="86"/>
        <v>86</v>
      </c>
      <c r="AO29" s="7">
        <f t="shared" si="87"/>
        <v>9</v>
      </c>
      <c r="AP29" s="7">
        <f t="shared" si="88"/>
        <v>12586</v>
      </c>
      <c r="AQ29" s="7">
        <f t="shared" si="88"/>
        <v>8442</v>
      </c>
      <c r="AR29" s="7"/>
      <c r="AS29" s="1">
        <f t="shared" si="2"/>
        <v>868.5</v>
      </c>
      <c r="AT29" s="1">
        <f t="shared" si="3"/>
        <v>869.4</v>
      </c>
      <c r="AU29" s="1">
        <f t="shared" si="4"/>
        <v>868.5</v>
      </c>
      <c r="AV29" s="1">
        <f t="shared" si="5"/>
        <v>869.4</v>
      </c>
      <c r="AW29" s="17">
        <f t="shared" si="6"/>
        <v>1</v>
      </c>
      <c r="AX29" s="22">
        <f t="shared" si="21"/>
        <v>1</v>
      </c>
      <c r="AY29" s="22">
        <f t="shared" si="22"/>
        <v>1.0010362694300519</v>
      </c>
      <c r="AZ29" s="22">
        <f t="shared" si="23"/>
        <v>0.99896480331262938</v>
      </c>
      <c r="BA29" s="22">
        <f t="shared" si="24"/>
        <v>1</v>
      </c>
      <c r="BB29" s="23">
        <f t="shared" si="25"/>
        <v>0.99896480331262938</v>
      </c>
      <c r="BC29" s="23">
        <f t="shared" si="7"/>
        <v>1</v>
      </c>
      <c r="BD29" s="23">
        <f t="shared" si="26"/>
        <v>1.0010362694300519</v>
      </c>
      <c r="BQ29" s="1">
        <f t="shared" si="9"/>
        <v>869</v>
      </c>
      <c r="BR29">
        <f t="shared" si="10"/>
        <v>869</v>
      </c>
      <c r="BS29">
        <f t="shared" si="11"/>
        <v>870</v>
      </c>
      <c r="BT29">
        <f t="shared" si="12"/>
        <v>1</v>
      </c>
      <c r="BU29">
        <f t="shared" si="13"/>
        <v>2</v>
      </c>
    </row>
    <row r="30" spans="1:73" x14ac:dyDescent="0.3">
      <c r="A30" s="2">
        <v>20</v>
      </c>
      <c r="B30" s="2">
        <v>1459</v>
      </c>
      <c r="C30" s="10">
        <v>1412</v>
      </c>
      <c r="D30" s="34">
        <v>3</v>
      </c>
      <c r="E30" s="51">
        <v>1</v>
      </c>
      <c r="F30" s="10">
        <v>2</v>
      </c>
      <c r="G30" s="52">
        <v>2</v>
      </c>
      <c r="H30" s="51">
        <v>1</v>
      </c>
      <c r="I30" s="10">
        <v>2</v>
      </c>
      <c r="J30" s="52">
        <v>1</v>
      </c>
      <c r="K30" s="51">
        <v>3</v>
      </c>
      <c r="L30" s="10">
        <v>0</v>
      </c>
      <c r="M30" s="52">
        <v>0</v>
      </c>
      <c r="N30" s="59"/>
      <c r="O30" s="2"/>
      <c r="P30" s="60"/>
      <c r="Q30" s="59"/>
      <c r="R30" s="2"/>
      <c r="S30" s="60"/>
      <c r="T30" s="2"/>
      <c r="U30" s="2"/>
      <c r="V30" s="39"/>
      <c r="W30" s="68">
        <v>1</v>
      </c>
      <c r="X30" s="2">
        <v>345</v>
      </c>
      <c r="Y30" s="2">
        <v>345</v>
      </c>
      <c r="Z30" s="39">
        <v>0</v>
      </c>
      <c r="AA30" s="68">
        <v>4</v>
      </c>
      <c r="AB30" s="2">
        <v>6</v>
      </c>
      <c r="AC30" s="2">
        <v>1</v>
      </c>
      <c r="AD30" s="2">
        <v>1</v>
      </c>
      <c r="AE30" s="2">
        <v>0</v>
      </c>
      <c r="AF30" s="2">
        <f t="shared" si="36"/>
        <v>12</v>
      </c>
      <c r="AG30" s="39">
        <f t="shared" si="77"/>
        <v>3</v>
      </c>
      <c r="AH30" s="68">
        <f t="shared" si="37"/>
        <v>4</v>
      </c>
      <c r="AI30" s="2">
        <f t="shared" si="38"/>
        <v>6</v>
      </c>
      <c r="AJ30" s="2">
        <f t="shared" si="14"/>
        <v>10</v>
      </c>
      <c r="AK30" s="2">
        <f t="shared" si="39"/>
        <v>345</v>
      </c>
      <c r="AL30" s="2">
        <f t="shared" si="40"/>
        <v>345</v>
      </c>
      <c r="AM30" s="39">
        <f t="shared" si="41"/>
        <v>0</v>
      </c>
      <c r="AN30" s="7">
        <f t="shared" si="86"/>
        <v>90</v>
      </c>
      <c r="AO30" s="7">
        <f t="shared" si="87"/>
        <v>15</v>
      </c>
      <c r="AP30" s="7">
        <f t="shared" si="88"/>
        <v>12931</v>
      </c>
      <c r="AQ30" s="7">
        <f t="shared" si="88"/>
        <v>8787</v>
      </c>
      <c r="AR30" s="7"/>
      <c r="AS30" s="10">
        <f t="shared" si="2"/>
        <v>1411.5</v>
      </c>
      <c r="AT30" s="10">
        <f t="shared" si="3"/>
        <v>1412.4</v>
      </c>
      <c r="AU30" s="1">
        <f t="shared" si="4"/>
        <v>1458.5</v>
      </c>
      <c r="AV30" s="1">
        <f t="shared" si="5"/>
        <v>1459.4</v>
      </c>
      <c r="AW30" s="17">
        <f t="shared" si="6"/>
        <v>1.0332861189801699</v>
      </c>
      <c r="AX30" s="22">
        <f t="shared" si="21"/>
        <v>1.0332979100247963</v>
      </c>
      <c r="AY30" s="22">
        <f t="shared" si="22"/>
        <v>1.0339355295784627</v>
      </c>
      <c r="AZ30" s="22">
        <f t="shared" si="23"/>
        <v>1.032639478901161</v>
      </c>
      <c r="BA30" s="22">
        <f t="shared" si="24"/>
        <v>1.0332766921551968</v>
      </c>
      <c r="BB30" s="23">
        <f t="shared" si="25"/>
        <v>1.032639478901161</v>
      </c>
      <c r="BC30" s="23">
        <f t="shared" si="7"/>
        <v>1.0332861189801699</v>
      </c>
      <c r="BD30" s="23">
        <f t="shared" si="26"/>
        <v>1.0339355295784627</v>
      </c>
      <c r="BQ30" s="10">
        <f t="shared" si="9"/>
        <v>1459</v>
      </c>
      <c r="BR30">
        <f t="shared" si="10"/>
        <v>1459</v>
      </c>
      <c r="BS30">
        <f t="shared" si="11"/>
        <v>1460</v>
      </c>
      <c r="BT30">
        <f t="shared" si="12"/>
        <v>1</v>
      </c>
      <c r="BU30">
        <f t="shared" si="13"/>
        <v>2</v>
      </c>
    </row>
    <row r="31" spans="1:73" x14ac:dyDescent="0.3">
      <c r="A31" s="3">
        <v>21</v>
      </c>
      <c r="B31" s="3">
        <v>921</v>
      </c>
      <c r="C31" s="3">
        <v>969</v>
      </c>
      <c r="D31" s="37">
        <v>2</v>
      </c>
      <c r="E31" s="55">
        <v>3</v>
      </c>
      <c r="F31" s="12">
        <v>1</v>
      </c>
      <c r="G31" s="56">
        <v>1</v>
      </c>
      <c r="H31" s="55">
        <v>2</v>
      </c>
      <c r="I31" s="12">
        <v>0</v>
      </c>
      <c r="J31" s="56">
        <v>0</v>
      </c>
      <c r="K31" s="57"/>
      <c r="L31" s="3"/>
      <c r="M31" s="58"/>
      <c r="N31" s="57"/>
      <c r="O31" s="3"/>
      <c r="P31" s="58"/>
      <c r="Q31" s="57"/>
      <c r="R31" s="3"/>
      <c r="S31" s="58"/>
      <c r="T31" s="3"/>
      <c r="U31" s="3"/>
      <c r="V31" s="38"/>
      <c r="W31" s="69">
        <v>1</v>
      </c>
      <c r="X31" s="3">
        <v>225</v>
      </c>
      <c r="Y31" s="3">
        <v>225</v>
      </c>
      <c r="Z31" s="38">
        <v>0</v>
      </c>
      <c r="AA31" s="69">
        <v>2</v>
      </c>
      <c r="AB31" s="3">
        <v>1</v>
      </c>
      <c r="AC31" s="3">
        <v>2</v>
      </c>
      <c r="AD31" s="3">
        <v>2</v>
      </c>
      <c r="AE31" s="3">
        <v>0</v>
      </c>
      <c r="AF31" s="3">
        <f t="shared" si="36"/>
        <v>7</v>
      </c>
      <c r="AG31" s="38">
        <f t="shared" si="77"/>
        <v>2</v>
      </c>
      <c r="AH31" s="69">
        <f t="shared" si="37"/>
        <v>2</v>
      </c>
      <c r="AI31" s="3">
        <f t="shared" si="38"/>
        <v>1</v>
      </c>
      <c r="AJ31" s="3">
        <f t="shared" si="14"/>
        <v>3</v>
      </c>
      <c r="AK31" s="3">
        <f t="shared" si="39"/>
        <v>450</v>
      </c>
      <c r="AL31" s="3">
        <f t="shared" si="40"/>
        <v>450</v>
      </c>
      <c r="AM31" s="38">
        <f t="shared" si="41"/>
        <v>0</v>
      </c>
      <c r="AN31" s="7">
        <f t="shared" si="86"/>
        <v>92</v>
      </c>
      <c r="AO31" s="7">
        <f t="shared" si="87"/>
        <v>16</v>
      </c>
      <c r="AP31" s="7">
        <f t="shared" si="88"/>
        <v>13381</v>
      </c>
      <c r="AQ31" s="7">
        <f t="shared" si="88"/>
        <v>9237</v>
      </c>
      <c r="AR31" s="7"/>
      <c r="AS31" s="3">
        <f t="shared" si="2"/>
        <v>968.5</v>
      </c>
      <c r="AT31" s="3">
        <f t="shared" si="3"/>
        <v>969.4</v>
      </c>
      <c r="AU31" s="1">
        <f t="shared" si="4"/>
        <v>920.5</v>
      </c>
      <c r="AV31" s="1">
        <f t="shared" si="5"/>
        <v>921.4</v>
      </c>
      <c r="AW31" s="19">
        <f t="shared" si="6"/>
        <v>0.9504643962848297</v>
      </c>
      <c r="AX31" s="22">
        <f t="shared" si="21"/>
        <v>0.9504388229220444</v>
      </c>
      <c r="AY31" s="22">
        <f t="shared" si="22"/>
        <v>0.95136809499225605</v>
      </c>
      <c r="AZ31" s="22">
        <f t="shared" si="23"/>
        <v>0.94955642665566331</v>
      </c>
      <c r="BA31" s="22">
        <f t="shared" si="24"/>
        <v>0.95048483598101918</v>
      </c>
      <c r="BB31" s="23">
        <f t="shared" si="25"/>
        <v>0.94955642665566331</v>
      </c>
      <c r="BC31" s="23">
        <f t="shared" si="7"/>
        <v>0.9504643962848297</v>
      </c>
      <c r="BD31" s="23">
        <f t="shared" si="26"/>
        <v>0.95136809499225605</v>
      </c>
      <c r="BQ31" s="12">
        <f t="shared" si="9"/>
        <v>920</v>
      </c>
      <c r="BR31">
        <f t="shared" si="10"/>
        <v>921</v>
      </c>
      <c r="BS31">
        <f t="shared" si="11"/>
        <v>921</v>
      </c>
      <c r="BT31">
        <f t="shared" si="12"/>
        <v>1</v>
      </c>
      <c r="BU31">
        <f t="shared" si="13"/>
        <v>2</v>
      </c>
    </row>
    <row r="32" spans="1:73" x14ac:dyDescent="0.3">
      <c r="A32" s="7">
        <v>22</v>
      </c>
      <c r="B32" s="1">
        <v>1002</v>
      </c>
      <c r="C32" s="7">
        <v>969</v>
      </c>
      <c r="D32" s="31">
        <v>3</v>
      </c>
      <c r="E32" s="49">
        <v>1</v>
      </c>
      <c r="F32" s="7">
        <v>3</v>
      </c>
      <c r="G32" s="50">
        <v>1</v>
      </c>
      <c r="H32" s="49">
        <v>1</v>
      </c>
      <c r="I32" s="7">
        <v>3</v>
      </c>
      <c r="J32" s="50">
        <v>0</v>
      </c>
      <c r="K32" s="49">
        <v>3</v>
      </c>
      <c r="L32" s="7">
        <v>0</v>
      </c>
      <c r="M32" s="50">
        <v>0</v>
      </c>
      <c r="N32" s="49"/>
      <c r="O32" s="7"/>
      <c r="P32" s="50"/>
      <c r="Q32" s="49"/>
      <c r="R32" s="7"/>
      <c r="S32" s="50"/>
      <c r="T32" s="7"/>
      <c r="U32" s="7"/>
      <c r="V32" s="33"/>
      <c r="W32" s="67">
        <v>1</v>
      </c>
      <c r="X32" s="1">
        <v>240</v>
      </c>
      <c r="Y32" s="1">
        <v>240</v>
      </c>
      <c r="Z32" s="32">
        <v>0</v>
      </c>
      <c r="AA32" s="67">
        <v>4</v>
      </c>
      <c r="AB32" s="1">
        <v>3</v>
      </c>
      <c r="AC32" s="1">
        <v>4</v>
      </c>
      <c r="AD32" s="1">
        <v>1</v>
      </c>
      <c r="AE32" s="1">
        <v>0</v>
      </c>
      <c r="AF32" s="1">
        <f t="shared" si="36"/>
        <v>12</v>
      </c>
      <c r="AG32" s="32">
        <f t="shared" si="77"/>
        <v>3</v>
      </c>
      <c r="AH32" s="67">
        <f t="shared" si="37"/>
        <v>4</v>
      </c>
      <c r="AI32" s="1">
        <f t="shared" si="38"/>
        <v>3</v>
      </c>
      <c r="AJ32" s="1">
        <f t="shared" si="14"/>
        <v>7</v>
      </c>
      <c r="AK32" s="1">
        <f t="shared" si="39"/>
        <v>960</v>
      </c>
      <c r="AL32" s="1">
        <f t="shared" si="40"/>
        <v>240</v>
      </c>
      <c r="AM32" s="32">
        <f t="shared" si="41"/>
        <v>0</v>
      </c>
      <c r="AN32" s="7">
        <f t="shared" si="86"/>
        <v>96</v>
      </c>
      <c r="AO32" s="7">
        <f t="shared" si="87"/>
        <v>19</v>
      </c>
      <c r="AP32" s="7">
        <f t="shared" si="88"/>
        <v>14341</v>
      </c>
      <c r="AQ32" s="7">
        <f t="shared" si="88"/>
        <v>9477</v>
      </c>
      <c r="AR32" s="7"/>
      <c r="AS32" s="7">
        <f t="shared" si="2"/>
        <v>968.5</v>
      </c>
      <c r="AT32" s="7">
        <f t="shared" si="3"/>
        <v>969.4</v>
      </c>
      <c r="AU32" s="1">
        <f t="shared" si="4"/>
        <v>1001.5</v>
      </c>
      <c r="AV32" s="1">
        <f t="shared" si="5"/>
        <v>1002.4</v>
      </c>
      <c r="AW32" s="17">
        <f t="shared" si="6"/>
        <v>1.0340557275541795</v>
      </c>
      <c r="AX32" s="22">
        <f t="shared" ref="AX32:AX35" si="89">AU32/AS32</f>
        <v>1.0340733092410945</v>
      </c>
      <c r="AY32" s="22">
        <f t="shared" ref="AY32:AY35" si="90">AV32/AS32</f>
        <v>1.0350025813113062</v>
      </c>
      <c r="AZ32" s="22">
        <f t="shared" ref="AZ32:AZ35" si="91">AU32/AT32</f>
        <v>1.0331132659376934</v>
      </c>
      <c r="BA32" s="22">
        <f t="shared" ref="BA32:BA35" si="92">AV32/AT32</f>
        <v>1.0340416752630492</v>
      </c>
      <c r="BB32" s="23">
        <f t="shared" ref="BB32:BB35" si="93">MIN(AX32:BA32)</f>
        <v>1.0331132659376934</v>
      </c>
      <c r="BC32" s="23">
        <f t="shared" si="7"/>
        <v>1.0340557275541795</v>
      </c>
      <c r="BD32" s="23">
        <f t="shared" ref="BD32:BD35" si="94">MAX(AX32:BA32)</f>
        <v>1.0350025813113062</v>
      </c>
      <c r="BQ32" s="7">
        <f t="shared" si="9"/>
        <v>1001</v>
      </c>
      <c r="BR32">
        <f t="shared" si="10"/>
        <v>1002</v>
      </c>
      <c r="BS32">
        <f t="shared" si="11"/>
        <v>1002</v>
      </c>
      <c r="BT32">
        <f t="shared" si="12"/>
        <v>1</v>
      </c>
      <c r="BU32">
        <f t="shared" si="13"/>
        <v>2</v>
      </c>
    </row>
    <row r="33" spans="1:73" x14ac:dyDescent="0.3">
      <c r="A33" s="7">
        <v>23</v>
      </c>
      <c r="B33" s="1">
        <v>985</v>
      </c>
      <c r="C33" s="7">
        <v>969</v>
      </c>
      <c r="D33" s="31">
        <v>3</v>
      </c>
      <c r="E33" s="49">
        <v>1</v>
      </c>
      <c r="F33" s="7">
        <v>1</v>
      </c>
      <c r="G33" s="50">
        <v>3</v>
      </c>
      <c r="H33" s="49">
        <v>2</v>
      </c>
      <c r="I33" s="7">
        <v>0</v>
      </c>
      <c r="J33" s="50">
        <v>2</v>
      </c>
      <c r="K33" s="49">
        <v>2</v>
      </c>
      <c r="L33" s="7">
        <v>0</v>
      </c>
      <c r="M33" s="50">
        <v>0</v>
      </c>
      <c r="N33" s="47"/>
      <c r="O33" s="1"/>
      <c r="P33" s="48"/>
      <c r="Q33" s="47"/>
      <c r="R33" s="1"/>
      <c r="S33" s="48"/>
      <c r="T33" s="1"/>
      <c r="U33" s="1"/>
      <c r="V33" s="32"/>
      <c r="W33" s="67">
        <v>1</v>
      </c>
      <c r="X33" s="1">
        <v>315</v>
      </c>
      <c r="Y33" s="1">
        <v>315</v>
      </c>
      <c r="Z33" s="32">
        <v>0</v>
      </c>
      <c r="AA33" s="67">
        <v>1</v>
      </c>
      <c r="AB33" s="1">
        <v>5</v>
      </c>
      <c r="AC33" s="1">
        <v>4</v>
      </c>
      <c r="AD33" s="1">
        <v>1</v>
      </c>
      <c r="AE33" s="1">
        <v>0</v>
      </c>
      <c r="AF33" s="1">
        <f t="shared" si="36"/>
        <v>11</v>
      </c>
      <c r="AG33" s="32">
        <f t="shared" si="77"/>
        <v>3</v>
      </c>
      <c r="AH33" s="67">
        <f t="shared" si="37"/>
        <v>1</v>
      </c>
      <c r="AI33" s="1">
        <f t="shared" si="38"/>
        <v>5</v>
      </c>
      <c r="AJ33" s="1">
        <f t="shared" si="14"/>
        <v>6</v>
      </c>
      <c r="AK33" s="1">
        <f t="shared" si="39"/>
        <v>1260</v>
      </c>
      <c r="AL33" s="1">
        <f t="shared" si="40"/>
        <v>315</v>
      </c>
      <c r="AM33" s="32">
        <f t="shared" si="41"/>
        <v>0</v>
      </c>
      <c r="AN33" s="7">
        <f t="shared" si="86"/>
        <v>97</v>
      </c>
      <c r="AO33" s="7">
        <f t="shared" si="87"/>
        <v>24</v>
      </c>
      <c r="AP33" s="7">
        <f t="shared" si="88"/>
        <v>15601</v>
      </c>
      <c r="AQ33" s="7">
        <f t="shared" si="88"/>
        <v>9792</v>
      </c>
      <c r="AR33" s="7"/>
      <c r="AS33" s="7">
        <f t="shared" si="2"/>
        <v>968.5</v>
      </c>
      <c r="AT33" s="7">
        <f t="shared" si="3"/>
        <v>969.4</v>
      </c>
      <c r="AU33" s="1">
        <f t="shared" si="4"/>
        <v>984.5</v>
      </c>
      <c r="AV33" s="1">
        <f t="shared" si="5"/>
        <v>985.4</v>
      </c>
      <c r="AW33" s="17">
        <f t="shared" si="6"/>
        <v>1.0165118679050567</v>
      </c>
      <c r="AX33" s="22">
        <f t="shared" si="89"/>
        <v>1.0165203923593185</v>
      </c>
      <c r="AY33" s="22">
        <f t="shared" si="90"/>
        <v>1.0174496644295301</v>
      </c>
      <c r="AZ33" s="22">
        <f t="shared" si="91"/>
        <v>1.0155766453476378</v>
      </c>
      <c r="BA33" s="22">
        <f t="shared" si="92"/>
        <v>1.0165050546729937</v>
      </c>
      <c r="BB33" s="23">
        <f t="shared" si="93"/>
        <v>1.0155766453476378</v>
      </c>
      <c r="BC33" s="23">
        <f t="shared" si="7"/>
        <v>1.0165118679050567</v>
      </c>
      <c r="BD33" s="23">
        <f t="shared" si="94"/>
        <v>1.0174496644295301</v>
      </c>
      <c r="BQ33" s="7">
        <f t="shared" si="9"/>
        <v>985</v>
      </c>
      <c r="BR33">
        <f t="shared" si="10"/>
        <v>985</v>
      </c>
      <c r="BS33">
        <f t="shared" si="11"/>
        <v>986</v>
      </c>
      <c r="BT33">
        <f t="shared" si="12"/>
        <v>1</v>
      </c>
      <c r="BU33">
        <f t="shared" si="13"/>
        <v>2</v>
      </c>
    </row>
    <row r="34" spans="1:73" x14ac:dyDescent="0.3">
      <c r="A34" s="7">
        <v>24</v>
      </c>
      <c r="B34" s="1">
        <v>1809</v>
      </c>
      <c r="C34" s="7">
        <v>1696</v>
      </c>
      <c r="D34" s="31">
        <v>4</v>
      </c>
      <c r="E34" s="53"/>
      <c r="F34" s="8"/>
      <c r="G34" s="54"/>
      <c r="H34" s="53"/>
      <c r="I34" s="8"/>
      <c r="J34" s="54"/>
      <c r="K34" s="53"/>
      <c r="L34" s="8"/>
      <c r="M34" s="54"/>
      <c r="N34" s="53"/>
      <c r="O34" s="8"/>
      <c r="P34" s="54"/>
      <c r="Q34" s="53"/>
      <c r="R34" s="8"/>
      <c r="S34" s="54"/>
      <c r="T34" s="8"/>
      <c r="U34" s="8"/>
      <c r="V34" s="36"/>
      <c r="W34" s="67">
        <v>2</v>
      </c>
      <c r="X34" s="1">
        <v>383</v>
      </c>
      <c r="Y34" s="1">
        <v>383</v>
      </c>
      <c r="Z34" s="32">
        <v>0</v>
      </c>
      <c r="AA34" s="71"/>
      <c r="AB34" s="8"/>
      <c r="AC34" s="8"/>
      <c r="AD34" s="8"/>
      <c r="AE34" s="8"/>
      <c r="AF34" s="1">
        <v>14</v>
      </c>
      <c r="AG34" s="32" t="e">
        <f t="shared" si="77"/>
        <v>#N/A</v>
      </c>
      <c r="AH34" s="71"/>
      <c r="AI34" s="8"/>
      <c r="AJ34" s="8">
        <f t="shared" si="14"/>
        <v>0</v>
      </c>
      <c r="AK34" s="8"/>
      <c r="AL34" s="8"/>
      <c r="AM34" s="36"/>
      <c r="AN34" s="7"/>
      <c r="AO34" s="7"/>
      <c r="AP34" s="7"/>
      <c r="AQ34" s="7"/>
      <c r="AR34" s="7"/>
      <c r="AS34" s="7">
        <f t="shared" si="2"/>
        <v>1695.5</v>
      </c>
      <c r="AT34" s="7">
        <f t="shared" si="3"/>
        <v>1696.4</v>
      </c>
      <c r="AU34" s="1">
        <f t="shared" si="4"/>
        <v>1808.5</v>
      </c>
      <c r="AV34" s="1">
        <f t="shared" si="5"/>
        <v>1809.4</v>
      </c>
      <c r="AW34" s="17">
        <f t="shared" si="6"/>
        <v>1.0666273584905661</v>
      </c>
      <c r="AX34" s="22">
        <f t="shared" ref="AX34" si="95">AU34/AS34</f>
        <v>1.0666470067826599</v>
      </c>
      <c r="AY34" s="22">
        <f t="shared" ref="AY34" si="96">AV34/AS34</f>
        <v>1.0671778236508405</v>
      </c>
      <c r="AZ34" s="22">
        <f t="shared" ref="AZ34" si="97">AU34/AT34</f>
        <v>1.06608111294506</v>
      </c>
      <c r="BA34" s="22">
        <f t="shared" ref="BA34" si="98">AV34/AT34</f>
        <v>1.06661164819618</v>
      </c>
      <c r="BB34" s="23">
        <f t="shared" ref="BB34" si="99">MIN(AX34:BA34)</f>
        <v>1.06608111294506</v>
      </c>
      <c r="BC34" s="23">
        <f t="shared" si="7"/>
        <v>1.0666273584905661</v>
      </c>
      <c r="BD34" s="23">
        <f t="shared" ref="BD34" si="100">MAX(AX34:BA34)</f>
        <v>1.0671778236508405</v>
      </c>
      <c r="BQ34" s="7">
        <f t="shared" si="9"/>
        <v>1809</v>
      </c>
      <c r="BR34">
        <f t="shared" si="10"/>
        <v>1810</v>
      </c>
      <c r="BS34">
        <f t="shared" si="11"/>
        <v>1810</v>
      </c>
      <c r="BT34">
        <f t="shared" si="12"/>
        <v>1</v>
      </c>
      <c r="BU34">
        <f t="shared" si="13"/>
        <v>1</v>
      </c>
    </row>
    <row r="35" spans="1:73" x14ac:dyDescent="0.3">
      <c r="A35" s="2">
        <v>24.1</v>
      </c>
      <c r="B35" s="2">
        <v>1837</v>
      </c>
      <c r="C35" s="10">
        <v>1696</v>
      </c>
      <c r="D35" s="34">
        <v>5</v>
      </c>
      <c r="E35" s="51">
        <v>0</v>
      </c>
      <c r="F35" s="10">
        <v>3</v>
      </c>
      <c r="G35" s="52">
        <v>2</v>
      </c>
      <c r="H35" s="51">
        <v>2</v>
      </c>
      <c r="I35" s="10">
        <v>2</v>
      </c>
      <c r="J35" s="52">
        <v>1</v>
      </c>
      <c r="K35" s="51">
        <v>2</v>
      </c>
      <c r="L35" s="10">
        <v>0</v>
      </c>
      <c r="M35" s="52">
        <v>1</v>
      </c>
      <c r="N35" s="51">
        <v>0</v>
      </c>
      <c r="O35" s="10">
        <v>0</v>
      </c>
      <c r="P35" s="52">
        <v>1</v>
      </c>
      <c r="Q35" s="51">
        <v>1</v>
      </c>
      <c r="R35" s="10">
        <v>0</v>
      </c>
      <c r="S35" s="52">
        <v>0</v>
      </c>
      <c r="T35" s="10"/>
      <c r="U35" s="10"/>
      <c r="V35" s="35"/>
      <c r="W35" s="34">
        <v>2</v>
      </c>
      <c r="X35" s="10">
        <v>383</v>
      </c>
      <c r="Y35" s="10">
        <v>383</v>
      </c>
      <c r="Z35" s="35">
        <v>0</v>
      </c>
      <c r="AA35" s="34">
        <v>7</v>
      </c>
      <c r="AB35" s="10">
        <v>4</v>
      </c>
      <c r="AC35" s="10">
        <v>1</v>
      </c>
      <c r="AD35" s="10">
        <v>3</v>
      </c>
      <c r="AE35" s="10">
        <v>0</v>
      </c>
      <c r="AF35" s="2">
        <f t="shared" si="36"/>
        <v>15</v>
      </c>
      <c r="AG35" s="39">
        <f t="shared" si="77"/>
        <v>5</v>
      </c>
      <c r="AH35" s="68">
        <f t="shared" si="37"/>
        <v>14</v>
      </c>
      <c r="AI35" s="2">
        <f t="shared" si="38"/>
        <v>8</v>
      </c>
      <c r="AJ35" s="2">
        <f t="shared" si="14"/>
        <v>22</v>
      </c>
      <c r="AK35" s="2">
        <f t="shared" si="39"/>
        <v>383</v>
      </c>
      <c r="AL35" s="2">
        <f t="shared" si="40"/>
        <v>1149</v>
      </c>
      <c r="AM35" s="39">
        <f t="shared" si="41"/>
        <v>0</v>
      </c>
      <c r="AN35" s="7">
        <f>AH35+AN33</f>
        <v>111</v>
      </c>
      <c r="AO35" s="7">
        <f>AI35+AO33</f>
        <v>32</v>
      </c>
      <c r="AP35" s="7">
        <f>AK35+AP33</f>
        <v>15984</v>
      </c>
      <c r="AQ35" s="7">
        <f>AL35+AQ33</f>
        <v>10941</v>
      </c>
      <c r="AR35" s="7"/>
      <c r="AS35" s="10">
        <f t="shared" ref="AS35:AS66" si="101">C35-$AS$1</f>
        <v>1695.5</v>
      </c>
      <c r="AT35" s="10">
        <f t="shared" ref="AT35:AT66" si="102">C35+$AT$1</f>
        <v>1696.4</v>
      </c>
      <c r="AU35" s="1">
        <f t="shared" ref="AU35:AU66" si="103">B35-$AS$1</f>
        <v>1836.5</v>
      </c>
      <c r="AV35" s="1">
        <f t="shared" ref="AV35:AV66" si="104">B35+$AT$1</f>
        <v>1837.4</v>
      </c>
      <c r="AW35" s="18">
        <f t="shared" ref="AW35:AW66" si="105">B35/C35</f>
        <v>1.0831367924528301</v>
      </c>
      <c r="AX35" s="22">
        <f t="shared" si="89"/>
        <v>1.0831613093482748</v>
      </c>
      <c r="AY35" s="22">
        <f t="shared" si="90"/>
        <v>1.0836921262164554</v>
      </c>
      <c r="AZ35" s="22">
        <f t="shared" si="91"/>
        <v>1.0825866540910163</v>
      </c>
      <c r="BA35" s="22">
        <f t="shared" si="92"/>
        <v>1.0831171893421363</v>
      </c>
      <c r="BB35" s="23">
        <f t="shared" si="93"/>
        <v>1.0825866540910163</v>
      </c>
      <c r="BC35" s="23">
        <f t="shared" ref="BC35:BC66" si="106">B35/C35</f>
        <v>1.0831367924528301</v>
      </c>
      <c r="BD35" s="23">
        <f t="shared" si="94"/>
        <v>1.0836921262164554</v>
      </c>
      <c r="BQ35" s="10">
        <f t="shared" ref="BQ35:BQ66" si="107">ROUND($BN$6*$AS35*(1+$BM$6*($AF35-10)),0)</f>
        <v>1837</v>
      </c>
      <c r="BR35">
        <f t="shared" ref="BR35:BR66" si="108">ROUND($BN$6*$C35*(1+$BM$6*($AF35-10)),0)</f>
        <v>1838</v>
      </c>
      <c r="BS35">
        <f t="shared" ref="BS35:BS66" si="109">ROUND($BN$6*$AT35*(1+$BM$6*($AF35-10)),0)</f>
        <v>1838</v>
      </c>
      <c r="BT35">
        <f t="shared" ref="BT35:BT66" si="110">IF(ISERROR(MATCH(B35,BQ35:BS35,0)),0,1)</f>
        <v>1</v>
      </c>
      <c r="BU35">
        <f t="shared" ref="BU35:BU66" si="111">COUNTIF(BQ35:BS35,B35)</f>
        <v>1</v>
      </c>
    </row>
    <row r="36" spans="1:73" x14ac:dyDescent="0.3">
      <c r="A36" s="3">
        <v>25</v>
      </c>
      <c r="B36" s="3">
        <v>1087</v>
      </c>
      <c r="C36" s="3">
        <v>1069</v>
      </c>
      <c r="D36" s="37">
        <v>3</v>
      </c>
      <c r="E36" s="57">
        <v>1</v>
      </c>
      <c r="F36" s="3">
        <v>2</v>
      </c>
      <c r="G36" s="58">
        <v>2</v>
      </c>
      <c r="H36" s="57">
        <v>2</v>
      </c>
      <c r="I36" s="3">
        <v>0</v>
      </c>
      <c r="J36" s="58">
        <v>2</v>
      </c>
      <c r="K36" s="57">
        <v>2</v>
      </c>
      <c r="L36" s="3">
        <v>0</v>
      </c>
      <c r="M36" s="58">
        <v>0</v>
      </c>
      <c r="N36" s="57"/>
      <c r="O36" s="3"/>
      <c r="P36" s="58"/>
      <c r="Q36" s="57"/>
      <c r="R36" s="3"/>
      <c r="S36" s="58"/>
      <c r="T36" s="3"/>
      <c r="U36" s="3"/>
      <c r="V36" s="38"/>
      <c r="W36" s="69">
        <v>1</v>
      </c>
      <c r="X36" s="3">
        <v>263</v>
      </c>
      <c r="Y36" s="3">
        <v>263</v>
      </c>
      <c r="Z36" s="38">
        <v>0</v>
      </c>
      <c r="AA36" s="69">
        <v>1</v>
      </c>
      <c r="AB36" s="3">
        <v>5</v>
      </c>
      <c r="AC36" s="3">
        <v>4</v>
      </c>
      <c r="AD36" s="3">
        <v>1</v>
      </c>
      <c r="AE36" s="3">
        <v>0</v>
      </c>
      <c r="AF36" s="3">
        <f t="shared" si="36"/>
        <v>11</v>
      </c>
      <c r="AG36" s="38">
        <f t="shared" si="77"/>
        <v>3</v>
      </c>
      <c r="AH36" s="69">
        <f t="shared" si="37"/>
        <v>1</v>
      </c>
      <c r="AI36" s="3">
        <f t="shared" si="38"/>
        <v>5</v>
      </c>
      <c r="AJ36" s="3">
        <f t="shared" si="14"/>
        <v>6</v>
      </c>
      <c r="AK36" s="3">
        <f t="shared" si="39"/>
        <v>1052</v>
      </c>
      <c r="AL36" s="3">
        <f t="shared" si="40"/>
        <v>263</v>
      </c>
      <c r="AM36" s="38">
        <f t="shared" si="41"/>
        <v>0</v>
      </c>
      <c r="AN36" s="7">
        <f t="shared" ref="AN36:AN37" si="112">AH36+AN35</f>
        <v>112</v>
      </c>
      <c r="AO36" s="7">
        <f t="shared" ref="AO36:AO37" si="113">AI36+AO35</f>
        <v>37</v>
      </c>
      <c r="AP36" s="7">
        <f>AK36+AP35</f>
        <v>17036</v>
      </c>
      <c r="AQ36" s="7">
        <f>AL36+AQ35</f>
        <v>11204</v>
      </c>
      <c r="AR36" s="7"/>
      <c r="AS36" s="3">
        <f t="shared" si="101"/>
        <v>1068.5</v>
      </c>
      <c r="AT36" s="3">
        <f t="shared" si="102"/>
        <v>1069.4000000000001</v>
      </c>
      <c r="AU36" s="1">
        <f t="shared" si="103"/>
        <v>1086.5</v>
      </c>
      <c r="AV36" s="1">
        <f t="shared" si="104"/>
        <v>1087.4000000000001</v>
      </c>
      <c r="AW36" s="19">
        <f t="shared" si="105"/>
        <v>1.0168381665107578</v>
      </c>
      <c r="AX36" s="22">
        <f t="shared" si="21"/>
        <v>1.0168460458586803</v>
      </c>
      <c r="AY36" s="22">
        <f t="shared" si="22"/>
        <v>1.0176883481516146</v>
      </c>
      <c r="AZ36" s="22">
        <f t="shared" si="23"/>
        <v>1.0159902749205161</v>
      </c>
      <c r="BA36" s="22">
        <f t="shared" si="24"/>
        <v>1.0168318683373854</v>
      </c>
      <c r="BB36" s="23">
        <f t="shared" si="25"/>
        <v>1.0159902749205161</v>
      </c>
      <c r="BC36" s="23">
        <f t="shared" si="106"/>
        <v>1.0168381665107578</v>
      </c>
      <c r="BD36" s="23">
        <f t="shared" si="26"/>
        <v>1.0176883481516146</v>
      </c>
      <c r="BQ36" s="3">
        <f t="shared" si="107"/>
        <v>1087</v>
      </c>
      <c r="BR36">
        <f t="shared" si="108"/>
        <v>1087</v>
      </c>
      <c r="BS36">
        <f t="shared" si="109"/>
        <v>1087</v>
      </c>
      <c r="BT36">
        <f t="shared" si="110"/>
        <v>1</v>
      </c>
      <c r="BU36">
        <f t="shared" si="111"/>
        <v>3</v>
      </c>
    </row>
    <row r="37" spans="1:73" x14ac:dyDescent="0.3">
      <c r="A37" s="7">
        <v>26</v>
      </c>
      <c r="B37" s="1">
        <v>1087</v>
      </c>
      <c r="C37" s="7">
        <v>1069</v>
      </c>
      <c r="D37" s="31">
        <v>3</v>
      </c>
      <c r="E37" s="49">
        <v>1</v>
      </c>
      <c r="F37" s="7">
        <v>2</v>
      </c>
      <c r="G37" s="50">
        <v>2</v>
      </c>
      <c r="H37" s="49">
        <v>2</v>
      </c>
      <c r="I37" s="7">
        <v>2</v>
      </c>
      <c r="J37" s="50">
        <v>0</v>
      </c>
      <c r="K37" s="49">
        <v>2</v>
      </c>
      <c r="L37" s="7">
        <v>0</v>
      </c>
      <c r="M37" s="50">
        <v>0</v>
      </c>
      <c r="N37" s="49"/>
      <c r="O37" s="7"/>
      <c r="P37" s="50"/>
      <c r="Q37" s="47"/>
      <c r="R37" s="1"/>
      <c r="S37" s="48"/>
      <c r="T37" s="1"/>
      <c r="U37" s="1"/>
      <c r="V37" s="32"/>
      <c r="W37" s="67">
        <v>1</v>
      </c>
      <c r="X37" s="1">
        <v>278</v>
      </c>
      <c r="Y37" s="1">
        <v>278</v>
      </c>
      <c r="Z37" s="32">
        <v>0</v>
      </c>
      <c r="AA37" s="67">
        <v>2</v>
      </c>
      <c r="AB37" s="1">
        <v>4</v>
      </c>
      <c r="AC37" s="1">
        <v>1</v>
      </c>
      <c r="AD37" s="1">
        <v>4</v>
      </c>
      <c r="AE37" s="1">
        <v>0</v>
      </c>
      <c r="AF37" s="1">
        <f t="shared" si="36"/>
        <v>11</v>
      </c>
      <c r="AG37" s="32">
        <f t="shared" si="77"/>
        <v>3</v>
      </c>
      <c r="AH37" s="67">
        <f t="shared" si="37"/>
        <v>2</v>
      </c>
      <c r="AI37" s="1">
        <f t="shared" si="38"/>
        <v>4</v>
      </c>
      <c r="AJ37" s="1">
        <f t="shared" si="14"/>
        <v>6</v>
      </c>
      <c r="AK37" s="1">
        <f t="shared" si="39"/>
        <v>278</v>
      </c>
      <c r="AL37" s="1">
        <f t="shared" si="40"/>
        <v>1112</v>
      </c>
      <c r="AM37" s="32">
        <f t="shared" si="41"/>
        <v>0</v>
      </c>
      <c r="AN37" s="7">
        <f t="shared" si="112"/>
        <v>114</v>
      </c>
      <c r="AO37" s="7">
        <f t="shared" si="113"/>
        <v>41</v>
      </c>
      <c r="AP37" s="7">
        <f>AK37+AP36</f>
        <v>17314</v>
      </c>
      <c r="AQ37" s="7">
        <f>AL37+AQ36</f>
        <v>12316</v>
      </c>
      <c r="AR37" s="7"/>
      <c r="AS37" s="7">
        <f t="shared" si="101"/>
        <v>1068.5</v>
      </c>
      <c r="AT37" s="7">
        <f t="shared" si="102"/>
        <v>1069.4000000000001</v>
      </c>
      <c r="AU37" s="1">
        <f t="shared" si="103"/>
        <v>1086.5</v>
      </c>
      <c r="AV37" s="1">
        <f t="shared" si="104"/>
        <v>1087.4000000000001</v>
      </c>
      <c r="AW37" s="17">
        <f t="shared" si="105"/>
        <v>1.0168381665107578</v>
      </c>
      <c r="AX37" s="22">
        <f t="shared" si="21"/>
        <v>1.0168460458586803</v>
      </c>
      <c r="AY37" s="22">
        <f t="shared" si="22"/>
        <v>1.0176883481516146</v>
      </c>
      <c r="AZ37" s="22">
        <f t="shared" si="23"/>
        <v>1.0159902749205161</v>
      </c>
      <c r="BA37" s="22">
        <f t="shared" si="24"/>
        <v>1.0168318683373854</v>
      </c>
      <c r="BB37" s="23">
        <f t="shared" si="25"/>
        <v>1.0159902749205161</v>
      </c>
      <c r="BC37" s="23">
        <f t="shared" si="106"/>
        <v>1.0168381665107578</v>
      </c>
      <c r="BD37" s="23">
        <f t="shared" si="26"/>
        <v>1.0176883481516146</v>
      </c>
      <c r="BQ37" s="7">
        <f t="shared" si="107"/>
        <v>1087</v>
      </c>
      <c r="BR37">
        <f t="shared" si="108"/>
        <v>1087</v>
      </c>
      <c r="BS37">
        <f t="shared" si="109"/>
        <v>1087</v>
      </c>
      <c r="BT37">
        <f t="shared" si="110"/>
        <v>1</v>
      </c>
      <c r="BU37">
        <f t="shared" si="111"/>
        <v>3</v>
      </c>
    </row>
    <row r="38" spans="1:73" x14ac:dyDescent="0.3">
      <c r="A38" s="7">
        <v>27</v>
      </c>
      <c r="B38" s="1">
        <v>1034</v>
      </c>
      <c r="C38" s="7">
        <v>1069</v>
      </c>
      <c r="D38" s="31">
        <v>3</v>
      </c>
      <c r="E38" s="53"/>
      <c r="F38" s="8"/>
      <c r="G38" s="54"/>
      <c r="H38" s="53"/>
      <c r="I38" s="8"/>
      <c r="J38" s="54"/>
      <c r="K38" s="53"/>
      <c r="L38" s="8"/>
      <c r="M38" s="54"/>
      <c r="N38" s="53"/>
      <c r="O38" s="8"/>
      <c r="P38" s="54"/>
      <c r="Q38" s="47"/>
      <c r="R38" s="1"/>
      <c r="S38" s="48"/>
      <c r="T38" s="1"/>
      <c r="U38" s="1"/>
      <c r="V38" s="32"/>
      <c r="W38" s="67">
        <v>2</v>
      </c>
      <c r="X38" s="1">
        <v>353</v>
      </c>
      <c r="Y38" s="1">
        <v>353</v>
      </c>
      <c r="Z38" s="32">
        <v>0</v>
      </c>
      <c r="AA38" s="71"/>
      <c r="AB38" s="8"/>
      <c r="AC38" s="8"/>
      <c r="AD38" s="8"/>
      <c r="AE38" s="8"/>
      <c r="AF38" s="7">
        <v>8</v>
      </c>
      <c r="AG38" s="33" t="e">
        <f t="shared" si="77"/>
        <v>#N/A</v>
      </c>
      <c r="AH38" s="71"/>
      <c r="AI38" s="8"/>
      <c r="AJ38" s="8">
        <f t="shared" si="14"/>
        <v>0</v>
      </c>
      <c r="AK38" s="8"/>
      <c r="AL38" s="8"/>
      <c r="AM38" s="36"/>
      <c r="AN38" s="7"/>
      <c r="AO38" s="7"/>
      <c r="AP38" s="7"/>
      <c r="AQ38" s="7"/>
      <c r="AR38" s="7"/>
      <c r="AS38" s="7">
        <f t="shared" si="101"/>
        <v>1068.5</v>
      </c>
      <c r="AT38" s="7">
        <f t="shared" si="102"/>
        <v>1069.4000000000001</v>
      </c>
      <c r="AU38" s="1">
        <f t="shared" si="103"/>
        <v>1033.5</v>
      </c>
      <c r="AV38" s="1">
        <f t="shared" si="104"/>
        <v>1034.4000000000001</v>
      </c>
      <c r="AW38" s="17">
        <f t="shared" si="105"/>
        <v>0.96725912067352671</v>
      </c>
      <c r="AX38" s="22">
        <f t="shared" si="21"/>
        <v>0.96724379971923258</v>
      </c>
      <c r="AY38" s="22">
        <f t="shared" si="22"/>
        <v>0.96808610201216672</v>
      </c>
      <c r="AZ38" s="22">
        <f t="shared" si="23"/>
        <v>0.96642977370488115</v>
      </c>
      <c r="BA38" s="22">
        <f t="shared" si="24"/>
        <v>0.96727136712175055</v>
      </c>
      <c r="BB38" s="23">
        <f t="shared" si="25"/>
        <v>0.96642977370488115</v>
      </c>
      <c r="BC38" s="23">
        <f t="shared" si="106"/>
        <v>0.96725912067352671</v>
      </c>
      <c r="BD38" s="23">
        <f t="shared" si="26"/>
        <v>0.96808610201216672</v>
      </c>
      <c r="BQ38" s="7">
        <f t="shared" si="107"/>
        <v>1033</v>
      </c>
      <c r="BR38">
        <f t="shared" si="108"/>
        <v>1034</v>
      </c>
      <c r="BS38">
        <f t="shared" si="109"/>
        <v>1034</v>
      </c>
      <c r="BT38">
        <f t="shared" si="110"/>
        <v>1</v>
      </c>
      <c r="BU38">
        <f t="shared" si="111"/>
        <v>2</v>
      </c>
    </row>
    <row r="39" spans="1:73" x14ac:dyDescent="0.3">
      <c r="A39" s="7">
        <v>27.1</v>
      </c>
      <c r="B39" s="1">
        <v>1212</v>
      </c>
      <c r="C39" s="7">
        <v>1069</v>
      </c>
      <c r="D39" s="31">
        <v>3</v>
      </c>
      <c r="E39" s="49">
        <v>0</v>
      </c>
      <c r="F39" s="7">
        <v>4</v>
      </c>
      <c r="G39" s="50">
        <v>1</v>
      </c>
      <c r="H39" s="49">
        <v>1</v>
      </c>
      <c r="I39" s="7">
        <v>3</v>
      </c>
      <c r="J39" s="50">
        <v>1</v>
      </c>
      <c r="K39" s="49">
        <v>0</v>
      </c>
      <c r="L39" s="7">
        <v>4</v>
      </c>
      <c r="M39" s="50">
        <v>0</v>
      </c>
      <c r="N39" s="49">
        <v>4</v>
      </c>
      <c r="O39" s="7">
        <v>0</v>
      </c>
      <c r="P39" s="50">
        <v>0</v>
      </c>
      <c r="Q39" s="49"/>
      <c r="R39" s="7"/>
      <c r="S39" s="50"/>
      <c r="T39" s="7"/>
      <c r="U39" s="7"/>
      <c r="V39" s="33"/>
      <c r="W39" s="31">
        <v>2</v>
      </c>
      <c r="X39" s="7">
        <v>353</v>
      </c>
      <c r="Y39" s="7">
        <v>353</v>
      </c>
      <c r="Z39" s="33">
        <v>0</v>
      </c>
      <c r="AA39" s="31">
        <v>5</v>
      </c>
      <c r="AB39" s="7">
        <v>8</v>
      </c>
      <c r="AC39" s="7">
        <v>4</v>
      </c>
      <c r="AD39" s="7">
        <v>1</v>
      </c>
      <c r="AE39" s="7">
        <v>0</v>
      </c>
      <c r="AF39" s="7">
        <f t="shared" si="36"/>
        <v>18</v>
      </c>
      <c r="AG39" s="33">
        <f t="shared" si="77"/>
        <v>4</v>
      </c>
      <c r="AH39" s="31">
        <f t="shared" ref="AH39" si="114">AA39*W39</f>
        <v>10</v>
      </c>
      <c r="AI39" s="1">
        <f t="shared" ref="AI39" si="115">AB39*W39</f>
        <v>16</v>
      </c>
      <c r="AJ39" s="1">
        <f t="shared" si="14"/>
        <v>26</v>
      </c>
      <c r="AK39" s="1">
        <f t="shared" ref="AK39" si="116">AC39*X39</f>
        <v>1412</v>
      </c>
      <c r="AL39" s="1">
        <f t="shared" ref="AL39" si="117">AD39*Y39</f>
        <v>353</v>
      </c>
      <c r="AM39" s="32">
        <f t="shared" ref="AM39" si="118">AE39*Z39</f>
        <v>0</v>
      </c>
      <c r="AN39" s="7">
        <f>AH39+AN37</f>
        <v>124</v>
      </c>
      <c r="AO39" s="7">
        <f>AI39+AO37</f>
        <v>57</v>
      </c>
      <c r="AP39" s="7">
        <f>AK39+AP37</f>
        <v>18726</v>
      </c>
      <c r="AQ39" s="7">
        <f>AL39+AQ37</f>
        <v>12669</v>
      </c>
      <c r="AR39" s="7"/>
      <c r="AS39" s="7">
        <f t="shared" si="101"/>
        <v>1068.5</v>
      </c>
      <c r="AT39" s="7">
        <f t="shared" si="102"/>
        <v>1069.4000000000001</v>
      </c>
      <c r="AU39" s="1">
        <f t="shared" si="103"/>
        <v>1211.5</v>
      </c>
      <c r="AV39" s="1">
        <f t="shared" si="104"/>
        <v>1212.4000000000001</v>
      </c>
      <c r="AW39" s="17">
        <f t="shared" si="105"/>
        <v>1.1337698783910197</v>
      </c>
      <c r="AX39" s="22">
        <f t="shared" ref="AX39" si="119">AU39/AS39</f>
        <v>1.1338324754328497</v>
      </c>
      <c r="AY39" s="22">
        <f t="shared" ref="AY39" si="120">AV39/AS39</f>
        <v>1.134674777725784</v>
      </c>
      <c r="AZ39" s="22">
        <f t="shared" ref="AZ39" si="121">AU39/AT39</f>
        <v>1.1328782494856928</v>
      </c>
      <c r="BA39" s="22">
        <f t="shared" ref="BA39" si="122">AV39/AT39</f>
        <v>1.1337198429025621</v>
      </c>
      <c r="BB39" s="23">
        <f t="shared" ref="BB39" si="123">MIN(AX39:BA39)</f>
        <v>1.1328782494856928</v>
      </c>
      <c r="BC39" s="23">
        <f t="shared" si="106"/>
        <v>1.1337698783910197</v>
      </c>
      <c r="BD39" s="23">
        <f t="shared" ref="BD39" si="124">MAX(AX39:BA39)</f>
        <v>1.134674777725784</v>
      </c>
      <c r="BQ39" s="7">
        <f t="shared" si="107"/>
        <v>1212</v>
      </c>
      <c r="BR39">
        <f t="shared" si="108"/>
        <v>1212</v>
      </c>
      <c r="BS39">
        <f t="shared" si="109"/>
        <v>1213</v>
      </c>
      <c r="BT39">
        <f t="shared" si="110"/>
        <v>1</v>
      </c>
      <c r="BU39">
        <f t="shared" si="111"/>
        <v>2</v>
      </c>
    </row>
    <row r="40" spans="1:73" x14ac:dyDescent="0.3">
      <c r="A40" s="2">
        <v>28</v>
      </c>
      <c r="B40" s="2">
        <v>2206</v>
      </c>
      <c r="C40" s="2">
        <v>2004</v>
      </c>
      <c r="D40" s="34">
        <v>4</v>
      </c>
      <c r="E40" s="59">
        <v>0</v>
      </c>
      <c r="F40" s="2">
        <v>2</v>
      </c>
      <c r="G40" s="60">
        <v>3</v>
      </c>
      <c r="H40" s="59">
        <v>1</v>
      </c>
      <c r="I40" s="2">
        <v>2</v>
      </c>
      <c r="J40" s="60">
        <v>2</v>
      </c>
      <c r="K40" s="59">
        <v>2</v>
      </c>
      <c r="L40" s="2">
        <v>1</v>
      </c>
      <c r="M40" s="60">
        <v>1</v>
      </c>
      <c r="N40" s="59">
        <v>2</v>
      </c>
      <c r="O40" s="2">
        <v>0</v>
      </c>
      <c r="P40" s="60">
        <v>0</v>
      </c>
      <c r="Q40" s="59"/>
      <c r="R40" s="2"/>
      <c r="S40" s="60"/>
      <c r="T40" s="2"/>
      <c r="U40" s="2"/>
      <c r="V40" s="39"/>
      <c r="W40" s="68">
        <v>2</v>
      </c>
      <c r="X40" s="2">
        <v>420</v>
      </c>
      <c r="Y40" s="2">
        <v>420</v>
      </c>
      <c r="Z40" s="39">
        <v>0</v>
      </c>
      <c r="AA40" s="68">
        <v>9</v>
      </c>
      <c r="AB40" s="2">
        <v>5</v>
      </c>
      <c r="AC40" s="2">
        <v>1</v>
      </c>
      <c r="AD40" s="2">
        <v>1</v>
      </c>
      <c r="AE40" s="2">
        <v>0</v>
      </c>
      <c r="AF40" s="2">
        <f t="shared" si="36"/>
        <v>16</v>
      </c>
      <c r="AG40" s="39">
        <f t="shared" si="77"/>
        <v>4</v>
      </c>
      <c r="AH40" s="68">
        <f t="shared" si="37"/>
        <v>18</v>
      </c>
      <c r="AI40" s="2">
        <f t="shared" si="38"/>
        <v>10</v>
      </c>
      <c r="AJ40" s="2">
        <f t="shared" si="14"/>
        <v>28</v>
      </c>
      <c r="AK40" s="2">
        <f t="shared" si="39"/>
        <v>420</v>
      </c>
      <c r="AL40" s="2">
        <f t="shared" si="40"/>
        <v>420</v>
      </c>
      <c r="AM40" s="39">
        <f t="shared" si="41"/>
        <v>0</v>
      </c>
      <c r="AN40" s="7">
        <f>AH40+AN39</f>
        <v>142</v>
      </c>
      <c r="AO40" s="7">
        <f>AI40+AO39</f>
        <v>67</v>
      </c>
      <c r="AP40" s="7">
        <f>AK40+AP39</f>
        <v>19146</v>
      </c>
      <c r="AQ40" s="7">
        <f>AL40+AQ39</f>
        <v>13089</v>
      </c>
      <c r="AR40" s="7"/>
      <c r="AS40" s="2">
        <f t="shared" si="101"/>
        <v>2003.5</v>
      </c>
      <c r="AT40" s="2">
        <f t="shared" si="102"/>
        <v>2004.4</v>
      </c>
      <c r="AU40" s="1">
        <f t="shared" si="103"/>
        <v>2205.5</v>
      </c>
      <c r="AV40" s="1">
        <f t="shared" si="104"/>
        <v>2206.4</v>
      </c>
      <c r="AW40" s="18">
        <f t="shared" si="105"/>
        <v>1.1007984031936129</v>
      </c>
      <c r="AX40" s="22">
        <f t="shared" si="21"/>
        <v>1.1008235587721487</v>
      </c>
      <c r="AY40" s="22">
        <f t="shared" si="22"/>
        <v>1.1012727726478664</v>
      </c>
      <c r="AZ40" s="22">
        <f t="shared" si="23"/>
        <v>1.1003292755936938</v>
      </c>
      <c r="BA40" s="22">
        <f t="shared" si="24"/>
        <v>1.1007782877669128</v>
      </c>
      <c r="BB40" s="23">
        <f t="shared" si="25"/>
        <v>1.1003292755936938</v>
      </c>
      <c r="BC40" s="23">
        <f t="shared" si="106"/>
        <v>1.1007984031936129</v>
      </c>
      <c r="BD40" s="23">
        <f t="shared" si="26"/>
        <v>1.1012727726478664</v>
      </c>
      <c r="BQ40" s="2">
        <f t="shared" si="107"/>
        <v>2205</v>
      </c>
      <c r="BR40">
        <f t="shared" si="108"/>
        <v>2205</v>
      </c>
      <c r="BS40">
        <f t="shared" si="109"/>
        <v>2206</v>
      </c>
      <c r="BT40">
        <f t="shared" si="110"/>
        <v>1</v>
      </c>
      <c r="BU40">
        <f t="shared" si="111"/>
        <v>1</v>
      </c>
    </row>
    <row r="41" spans="1:73" x14ac:dyDescent="0.3">
      <c r="A41" s="3">
        <v>29</v>
      </c>
      <c r="B41" s="12">
        <v>1529</v>
      </c>
      <c r="C41" s="3">
        <v>1503</v>
      </c>
      <c r="D41" s="37">
        <v>3</v>
      </c>
      <c r="E41" s="57">
        <v>1</v>
      </c>
      <c r="F41" s="3">
        <v>3</v>
      </c>
      <c r="G41" s="58">
        <v>1</v>
      </c>
      <c r="H41" s="57">
        <v>2</v>
      </c>
      <c r="I41" s="3">
        <v>2</v>
      </c>
      <c r="J41" s="58">
        <v>0</v>
      </c>
      <c r="K41" s="57">
        <v>2</v>
      </c>
      <c r="L41" s="3">
        <v>0</v>
      </c>
      <c r="M41" s="58">
        <v>0</v>
      </c>
      <c r="N41" s="57"/>
      <c r="O41" s="3"/>
      <c r="P41" s="58"/>
      <c r="Q41" s="57"/>
      <c r="R41" s="3"/>
      <c r="S41" s="58"/>
      <c r="T41" s="3"/>
      <c r="U41" s="3"/>
      <c r="V41" s="38"/>
      <c r="W41" s="69">
        <v>1</v>
      </c>
      <c r="X41" s="3">
        <v>293</v>
      </c>
      <c r="Y41" s="3">
        <v>293</v>
      </c>
      <c r="Z41" s="38">
        <v>0</v>
      </c>
      <c r="AA41" s="69">
        <v>5</v>
      </c>
      <c r="AB41" s="3">
        <v>4</v>
      </c>
      <c r="AC41" s="3">
        <v>2</v>
      </c>
      <c r="AD41" s="3">
        <v>0</v>
      </c>
      <c r="AE41" s="3">
        <v>0</v>
      </c>
      <c r="AF41" s="3">
        <f t="shared" si="36"/>
        <v>11</v>
      </c>
      <c r="AG41" s="38">
        <f t="shared" si="77"/>
        <v>3</v>
      </c>
      <c r="AH41" s="69">
        <f t="shared" si="37"/>
        <v>5</v>
      </c>
      <c r="AI41" s="3">
        <f t="shared" si="38"/>
        <v>4</v>
      </c>
      <c r="AJ41" s="3">
        <f t="shared" si="14"/>
        <v>9</v>
      </c>
      <c r="AK41" s="3">
        <f t="shared" si="39"/>
        <v>586</v>
      </c>
      <c r="AL41" s="3">
        <f t="shared" si="40"/>
        <v>0</v>
      </c>
      <c r="AM41" s="38">
        <f t="shared" si="41"/>
        <v>0</v>
      </c>
      <c r="AN41" s="7"/>
      <c r="AO41" s="7"/>
      <c r="AP41" s="7"/>
      <c r="AQ41" s="7"/>
      <c r="AR41" s="7"/>
      <c r="AS41" s="3">
        <f t="shared" si="101"/>
        <v>1502.5</v>
      </c>
      <c r="AT41" s="3">
        <f t="shared" si="102"/>
        <v>1503.4</v>
      </c>
      <c r="AU41" s="1">
        <f t="shared" si="103"/>
        <v>1528.5</v>
      </c>
      <c r="AV41" s="1">
        <f t="shared" si="104"/>
        <v>1529.4</v>
      </c>
      <c r="AW41" s="19">
        <f t="shared" si="105"/>
        <v>1.0172987358616101</v>
      </c>
      <c r="AX41" s="22">
        <f t="shared" si="21"/>
        <v>1.0173044925124792</v>
      </c>
      <c r="AY41" s="22">
        <f t="shared" si="22"/>
        <v>1.0179034941763727</v>
      </c>
      <c r="AZ41" s="22">
        <f t="shared" si="23"/>
        <v>1.016695490222163</v>
      </c>
      <c r="BA41" s="22">
        <f t="shared" si="24"/>
        <v>1.0172941332978582</v>
      </c>
      <c r="BB41" s="23">
        <f t="shared" si="25"/>
        <v>1.016695490222163</v>
      </c>
      <c r="BC41" s="23">
        <f t="shared" si="106"/>
        <v>1.0172987358616101</v>
      </c>
      <c r="BD41" s="23">
        <f t="shared" si="26"/>
        <v>1.0179034941763727</v>
      </c>
      <c r="BQ41" s="3">
        <f t="shared" si="107"/>
        <v>1528</v>
      </c>
      <c r="BR41">
        <f t="shared" si="108"/>
        <v>1528</v>
      </c>
      <c r="BS41">
        <f t="shared" si="109"/>
        <v>1529</v>
      </c>
      <c r="BT41">
        <f t="shared" si="110"/>
        <v>1</v>
      </c>
      <c r="BU41">
        <f t="shared" si="111"/>
        <v>1</v>
      </c>
    </row>
    <row r="42" spans="1:73" x14ac:dyDescent="0.3">
      <c r="A42" s="7">
        <v>29.1</v>
      </c>
      <c r="B42" s="1">
        <v>1679</v>
      </c>
      <c r="C42" s="7">
        <v>1503</v>
      </c>
      <c r="D42" s="31">
        <v>4</v>
      </c>
      <c r="E42" s="49">
        <v>0</v>
      </c>
      <c r="F42" s="7">
        <v>3</v>
      </c>
      <c r="G42" s="50">
        <v>2</v>
      </c>
      <c r="H42" s="49">
        <v>0</v>
      </c>
      <c r="I42" s="7">
        <v>5</v>
      </c>
      <c r="J42" s="50">
        <v>0</v>
      </c>
      <c r="K42" s="49">
        <v>3</v>
      </c>
      <c r="L42" s="7">
        <v>2</v>
      </c>
      <c r="M42" s="50">
        <v>0</v>
      </c>
      <c r="N42" s="49">
        <v>2</v>
      </c>
      <c r="O42" s="7">
        <v>0</v>
      </c>
      <c r="P42" s="50">
        <v>0</v>
      </c>
      <c r="Q42" s="47"/>
      <c r="R42" s="1"/>
      <c r="S42" s="48"/>
      <c r="T42" s="1"/>
      <c r="U42" s="1"/>
      <c r="V42" s="32"/>
      <c r="W42" s="31">
        <v>2</v>
      </c>
      <c r="X42" s="7">
        <v>383</v>
      </c>
      <c r="Y42" s="7">
        <v>383</v>
      </c>
      <c r="Z42" s="32">
        <v>0</v>
      </c>
      <c r="AA42" s="67">
        <v>4</v>
      </c>
      <c r="AB42" s="1">
        <v>6</v>
      </c>
      <c r="AC42" s="1">
        <v>4</v>
      </c>
      <c r="AD42" s="1">
        <v>3</v>
      </c>
      <c r="AE42" s="1">
        <v>0</v>
      </c>
      <c r="AF42" s="1">
        <v>17</v>
      </c>
      <c r="AG42" s="32">
        <f t="shared" si="77"/>
        <v>4</v>
      </c>
      <c r="AH42" s="67">
        <f t="shared" ref="AH42" si="125">AA42*W42</f>
        <v>8</v>
      </c>
      <c r="AI42" s="1">
        <f t="shared" ref="AI42" si="126">AB42*W42</f>
        <v>12</v>
      </c>
      <c r="AJ42" s="1">
        <f t="shared" si="14"/>
        <v>20</v>
      </c>
      <c r="AK42" s="1">
        <f t="shared" ref="AK42" si="127">AC42*X42</f>
        <v>1532</v>
      </c>
      <c r="AL42" s="1">
        <f t="shared" ref="AL42" si="128">AD42*Y42</f>
        <v>1149</v>
      </c>
      <c r="AM42" s="32">
        <f t="shared" ref="AM42" si="129">AE42*Z42</f>
        <v>0</v>
      </c>
      <c r="AN42" s="7">
        <f>AH42+AN40</f>
        <v>150</v>
      </c>
      <c r="AO42" s="7">
        <f>AI42+AO40</f>
        <v>79</v>
      </c>
      <c r="AP42" s="7">
        <f>AK42+AP40</f>
        <v>20678</v>
      </c>
      <c r="AQ42" s="7">
        <f>AL42+AQ40</f>
        <v>14238</v>
      </c>
      <c r="AR42" s="7"/>
      <c r="AS42" s="7">
        <f t="shared" si="101"/>
        <v>1502.5</v>
      </c>
      <c r="AT42" s="7">
        <f t="shared" si="102"/>
        <v>1503.4</v>
      </c>
      <c r="AU42" s="1">
        <f t="shared" si="103"/>
        <v>1678.5</v>
      </c>
      <c r="AV42" s="1">
        <f t="shared" si="104"/>
        <v>1679.4</v>
      </c>
      <c r="AW42" s="17">
        <f t="shared" si="105"/>
        <v>1.1170991350632069</v>
      </c>
      <c r="AX42" s="22">
        <f t="shared" ref="AX42" si="130">AU42/AS42</f>
        <v>1.1171381031613976</v>
      </c>
      <c r="AY42" s="22">
        <f t="shared" ref="AY42" si="131">AV42/AS42</f>
        <v>1.1177371048252913</v>
      </c>
      <c r="AZ42" s="22">
        <f t="shared" ref="AZ42" si="132">AU42/AT42</f>
        <v>1.1164693361713449</v>
      </c>
      <c r="BA42" s="22">
        <f t="shared" ref="BA42" si="133">AV42/AT42</f>
        <v>1.1170679792470399</v>
      </c>
      <c r="BB42" s="23">
        <f t="shared" ref="BB42" si="134">MIN(AX42:BA42)</f>
        <v>1.1164693361713449</v>
      </c>
      <c r="BC42" s="23">
        <f t="shared" si="106"/>
        <v>1.1170991350632069</v>
      </c>
      <c r="BD42" s="23">
        <f t="shared" ref="BD42" si="135">MAX(AX42:BA42)</f>
        <v>1.1177371048252913</v>
      </c>
      <c r="BQ42" s="7">
        <f t="shared" si="107"/>
        <v>1678</v>
      </c>
      <c r="BR42">
        <f t="shared" si="108"/>
        <v>1679</v>
      </c>
      <c r="BS42">
        <f t="shared" si="109"/>
        <v>1680</v>
      </c>
      <c r="BT42">
        <f t="shared" si="110"/>
        <v>1</v>
      </c>
      <c r="BU42">
        <f t="shared" si="111"/>
        <v>1</v>
      </c>
    </row>
    <row r="43" spans="1:73" x14ac:dyDescent="0.3">
      <c r="A43" s="7">
        <v>30</v>
      </c>
      <c r="B43" s="1">
        <v>1737</v>
      </c>
      <c r="C43" s="7">
        <v>1654</v>
      </c>
      <c r="D43" s="31">
        <v>4</v>
      </c>
      <c r="E43" s="49">
        <v>1</v>
      </c>
      <c r="F43" s="7">
        <v>2</v>
      </c>
      <c r="G43" s="50">
        <v>2</v>
      </c>
      <c r="H43" s="49">
        <v>1</v>
      </c>
      <c r="I43" s="7">
        <v>1</v>
      </c>
      <c r="J43" s="50">
        <v>2</v>
      </c>
      <c r="K43" s="49">
        <v>2</v>
      </c>
      <c r="L43" s="7">
        <v>0</v>
      </c>
      <c r="M43" s="50">
        <v>1</v>
      </c>
      <c r="N43" s="49">
        <v>1</v>
      </c>
      <c r="O43" s="7">
        <v>0</v>
      </c>
      <c r="P43" s="50">
        <v>0</v>
      </c>
      <c r="Q43" s="47"/>
      <c r="R43" s="1"/>
      <c r="S43" s="48"/>
      <c r="T43" s="1"/>
      <c r="U43" s="1"/>
      <c r="V43" s="32"/>
      <c r="W43" s="31">
        <v>2</v>
      </c>
      <c r="X43" s="7">
        <v>315</v>
      </c>
      <c r="Y43" s="7">
        <v>315</v>
      </c>
      <c r="Z43" s="32">
        <v>0</v>
      </c>
      <c r="AA43" s="67">
        <v>8</v>
      </c>
      <c r="AB43" s="1">
        <v>2</v>
      </c>
      <c r="AC43" s="1">
        <v>1</v>
      </c>
      <c r="AD43" s="1">
        <v>2</v>
      </c>
      <c r="AE43" s="1">
        <v>0</v>
      </c>
      <c r="AF43" s="1">
        <f t="shared" si="36"/>
        <v>13</v>
      </c>
      <c r="AG43" s="32">
        <f t="shared" si="77"/>
        <v>4</v>
      </c>
      <c r="AH43" s="67">
        <f t="shared" si="37"/>
        <v>16</v>
      </c>
      <c r="AI43" s="1">
        <f t="shared" si="38"/>
        <v>4</v>
      </c>
      <c r="AJ43" s="1">
        <f t="shared" si="14"/>
        <v>20</v>
      </c>
      <c r="AK43" s="1">
        <f t="shared" si="39"/>
        <v>315</v>
      </c>
      <c r="AL43" s="1">
        <f t="shared" si="40"/>
        <v>630</v>
      </c>
      <c r="AM43" s="32">
        <f t="shared" si="41"/>
        <v>0</v>
      </c>
      <c r="AN43" s="7">
        <f t="shared" ref="AN43:AN45" si="136">AH43+AN42</f>
        <v>166</v>
      </c>
      <c r="AO43" s="7">
        <f t="shared" ref="AO43:AO45" si="137">AI43+AO42</f>
        <v>83</v>
      </c>
      <c r="AP43" s="7">
        <f t="shared" ref="AP43:AQ45" si="138">AK43+AP42</f>
        <v>20993</v>
      </c>
      <c r="AQ43" s="7">
        <f t="shared" si="138"/>
        <v>14868</v>
      </c>
      <c r="AR43" s="7"/>
      <c r="AS43" s="7">
        <f t="shared" si="101"/>
        <v>1653.5</v>
      </c>
      <c r="AT43" s="7">
        <f t="shared" si="102"/>
        <v>1654.4</v>
      </c>
      <c r="AU43" s="1">
        <f t="shared" si="103"/>
        <v>1736.5</v>
      </c>
      <c r="AV43" s="1">
        <f t="shared" si="104"/>
        <v>1737.4</v>
      </c>
      <c r="AW43" s="17">
        <f t="shared" si="105"/>
        <v>1.0501813784764209</v>
      </c>
      <c r="AX43" s="22">
        <f t="shared" si="21"/>
        <v>1.0501965527668582</v>
      </c>
      <c r="AY43" s="22">
        <f t="shared" si="22"/>
        <v>1.0507408527366193</v>
      </c>
      <c r="AZ43" s="22">
        <f t="shared" si="23"/>
        <v>1.0496252417794971</v>
      </c>
      <c r="BA43" s="22">
        <f t="shared" si="24"/>
        <v>1.050169245647969</v>
      </c>
      <c r="BB43" s="23">
        <f t="shared" si="25"/>
        <v>1.0496252417794971</v>
      </c>
      <c r="BC43" s="23">
        <f t="shared" si="106"/>
        <v>1.0501813784764209</v>
      </c>
      <c r="BD43" s="23">
        <f t="shared" si="26"/>
        <v>1.0507408527366193</v>
      </c>
      <c r="BQ43" s="7">
        <f t="shared" si="107"/>
        <v>1737</v>
      </c>
      <c r="BR43">
        <f t="shared" si="108"/>
        <v>1737</v>
      </c>
      <c r="BS43">
        <f t="shared" si="109"/>
        <v>1738</v>
      </c>
      <c r="BT43">
        <f t="shared" si="110"/>
        <v>1</v>
      </c>
      <c r="BU43">
        <f t="shared" si="111"/>
        <v>2</v>
      </c>
    </row>
    <row r="44" spans="1:73" x14ac:dyDescent="0.3">
      <c r="A44" s="7">
        <v>31</v>
      </c>
      <c r="B44" s="1">
        <v>1764</v>
      </c>
      <c r="C44" s="7">
        <v>1654</v>
      </c>
      <c r="D44" s="31">
        <v>4</v>
      </c>
      <c r="E44" s="49">
        <v>0</v>
      </c>
      <c r="F44" s="7">
        <v>1</v>
      </c>
      <c r="G44" s="50">
        <v>4</v>
      </c>
      <c r="H44" s="49">
        <v>2</v>
      </c>
      <c r="I44" s="7">
        <v>2</v>
      </c>
      <c r="J44" s="50">
        <v>1</v>
      </c>
      <c r="K44" s="49">
        <v>2</v>
      </c>
      <c r="L44" s="7">
        <v>0</v>
      </c>
      <c r="M44" s="50">
        <v>1</v>
      </c>
      <c r="N44" s="49">
        <v>1</v>
      </c>
      <c r="O44" s="7">
        <v>0</v>
      </c>
      <c r="P44" s="50">
        <v>0</v>
      </c>
      <c r="Q44" s="47"/>
      <c r="R44" s="1"/>
      <c r="S44" s="48"/>
      <c r="T44" s="1"/>
      <c r="U44" s="1"/>
      <c r="V44" s="32"/>
      <c r="W44" s="31">
        <v>2</v>
      </c>
      <c r="X44" s="7">
        <v>383</v>
      </c>
      <c r="Y44" s="7">
        <v>383</v>
      </c>
      <c r="Z44" s="32">
        <v>0</v>
      </c>
      <c r="AA44" s="67">
        <v>6</v>
      </c>
      <c r="AB44" s="1">
        <v>3</v>
      </c>
      <c r="AC44" s="1">
        <v>3</v>
      </c>
      <c r="AD44" s="1">
        <v>2</v>
      </c>
      <c r="AE44" s="1">
        <v>0</v>
      </c>
      <c r="AF44" s="1">
        <f t="shared" si="36"/>
        <v>14</v>
      </c>
      <c r="AG44" s="32">
        <f t="shared" si="77"/>
        <v>4</v>
      </c>
      <c r="AH44" s="67">
        <f t="shared" si="37"/>
        <v>12</v>
      </c>
      <c r="AI44" s="1">
        <f t="shared" si="38"/>
        <v>6</v>
      </c>
      <c r="AJ44" s="1">
        <f t="shared" si="14"/>
        <v>18</v>
      </c>
      <c r="AK44" s="1">
        <f t="shared" si="39"/>
        <v>1149</v>
      </c>
      <c r="AL44" s="1">
        <f t="shared" si="40"/>
        <v>766</v>
      </c>
      <c r="AM44" s="32">
        <f t="shared" si="41"/>
        <v>0</v>
      </c>
      <c r="AN44" s="7">
        <f t="shared" si="136"/>
        <v>178</v>
      </c>
      <c r="AO44" s="7">
        <f t="shared" si="137"/>
        <v>89</v>
      </c>
      <c r="AP44" s="7">
        <f t="shared" si="138"/>
        <v>22142</v>
      </c>
      <c r="AQ44" s="7">
        <f t="shared" si="138"/>
        <v>15634</v>
      </c>
      <c r="AR44" s="7"/>
      <c r="AS44" s="7">
        <f t="shared" si="101"/>
        <v>1653.5</v>
      </c>
      <c r="AT44" s="7">
        <f t="shared" si="102"/>
        <v>1654.4</v>
      </c>
      <c r="AU44" s="1">
        <f t="shared" si="103"/>
        <v>1763.5</v>
      </c>
      <c r="AV44" s="1">
        <f t="shared" si="104"/>
        <v>1764.4</v>
      </c>
      <c r="AW44" s="17">
        <f t="shared" si="105"/>
        <v>1.0665054413542927</v>
      </c>
      <c r="AX44" s="22">
        <f t="shared" si="21"/>
        <v>1.0665255518596917</v>
      </c>
      <c r="AY44" s="22">
        <f t="shared" si="22"/>
        <v>1.0670698518294528</v>
      </c>
      <c r="AZ44" s="22">
        <f t="shared" si="23"/>
        <v>1.0659453578336557</v>
      </c>
      <c r="BA44" s="22">
        <f t="shared" si="24"/>
        <v>1.0664893617021276</v>
      </c>
      <c r="BB44" s="23">
        <f t="shared" si="25"/>
        <v>1.0659453578336557</v>
      </c>
      <c r="BC44" s="23">
        <f t="shared" si="106"/>
        <v>1.0665054413542927</v>
      </c>
      <c r="BD44" s="23">
        <f t="shared" si="26"/>
        <v>1.0670698518294528</v>
      </c>
      <c r="BQ44" s="7">
        <f t="shared" si="107"/>
        <v>1764</v>
      </c>
      <c r="BR44">
        <f t="shared" si="108"/>
        <v>1765</v>
      </c>
      <c r="BS44">
        <f t="shared" si="109"/>
        <v>1765</v>
      </c>
      <c r="BT44">
        <f t="shared" si="110"/>
        <v>1</v>
      </c>
      <c r="BU44">
        <f t="shared" si="111"/>
        <v>1</v>
      </c>
    </row>
    <row r="45" spans="1:73" x14ac:dyDescent="0.3">
      <c r="A45" s="2">
        <v>32</v>
      </c>
      <c r="B45" s="2">
        <v>2767</v>
      </c>
      <c r="C45" s="2">
        <v>2405</v>
      </c>
      <c r="D45" s="34">
        <v>6</v>
      </c>
      <c r="E45" s="51">
        <v>0</v>
      </c>
      <c r="F45" s="10">
        <v>2</v>
      </c>
      <c r="G45" s="52">
        <v>3</v>
      </c>
      <c r="H45" s="51">
        <v>1</v>
      </c>
      <c r="I45" s="10">
        <v>2</v>
      </c>
      <c r="J45" s="52">
        <v>2</v>
      </c>
      <c r="K45" s="51">
        <v>1</v>
      </c>
      <c r="L45" s="10">
        <v>2</v>
      </c>
      <c r="M45" s="52">
        <v>1</v>
      </c>
      <c r="N45" s="51">
        <v>2</v>
      </c>
      <c r="O45" s="10">
        <v>0</v>
      </c>
      <c r="P45" s="52">
        <v>1</v>
      </c>
      <c r="Q45" s="51">
        <v>0</v>
      </c>
      <c r="R45" s="10">
        <v>0</v>
      </c>
      <c r="S45" s="52">
        <v>1</v>
      </c>
      <c r="T45" s="10">
        <v>1</v>
      </c>
      <c r="U45" s="10">
        <v>0</v>
      </c>
      <c r="V45" s="35">
        <v>0</v>
      </c>
      <c r="W45" s="34">
        <v>3</v>
      </c>
      <c r="X45" s="10">
        <v>458</v>
      </c>
      <c r="Y45" s="10">
        <v>458</v>
      </c>
      <c r="Z45" s="39">
        <v>0</v>
      </c>
      <c r="AA45" s="68">
        <v>5</v>
      </c>
      <c r="AB45" s="2">
        <v>10</v>
      </c>
      <c r="AC45" s="2">
        <v>1</v>
      </c>
      <c r="AD45" s="2">
        <v>3</v>
      </c>
      <c r="AE45" s="2">
        <v>0</v>
      </c>
      <c r="AF45" s="2">
        <f t="shared" si="36"/>
        <v>19</v>
      </c>
      <c r="AG45" s="39">
        <f t="shared" si="77"/>
        <v>6</v>
      </c>
      <c r="AH45" s="68">
        <f t="shared" si="37"/>
        <v>15</v>
      </c>
      <c r="AI45" s="2">
        <f t="shared" si="38"/>
        <v>30</v>
      </c>
      <c r="AJ45" s="2">
        <f t="shared" si="14"/>
        <v>45</v>
      </c>
      <c r="AK45" s="2">
        <f t="shared" si="39"/>
        <v>458</v>
      </c>
      <c r="AL45" s="2">
        <f t="shared" si="40"/>
        <v>1374</v>
      </c>
      <c r="AM45" s="39">
        <f t="shared" si="41"/>
        <v>0</v>
      </c>
      <c r="AN45" s="7">
        <f t="shared" si="136"/>
        <v>193</v>
      </c>
      <c r="AO45" s="7">
        <f t="shared" si="137"/>
        <v>119</v>
      </c>
      <c r="AP45" s="7">
        <f t="shared" si="138"/>
        <v>22600</v>
      </c>
      <c r="AQ45" s="7">
        <f t="shared" si="138"/>
        <v>17008</v>
      </c>
      <c r="AR45" s="7"/>
      <c r="AS45" s="2">
        <f t="shared" si="101"/>
        <v>2404.5</v>
      </c>
      <c r="AT45" s="2">
        <f t="shared" si="102"/>
        <v>2405.4</v>
      </c>
      <c r="AU45" s="1">
        <f t="shared" si="103"/>
        <v>2766.5</v>
      </c>
      <c r="AV45" s="1">
        <f t="shared" si="104"/>
        <v>2767.4</v>
      </c>
      <c r="AW45" s="18">
        <f t="shared" si="105"/>
        <v>1.1505197505197504</v>
      </c>
      <c r="AX45" s="22">
        <f t="shared" si="21"/>
        <v>1.150551050114369</v>
      </c>
      <c r="AY45" s="22">
        <f t="shared" si="22"/>
        <v>1.1509253483052611</v>
      </c>
      <c r="AZ45" s="22">
        <f t="shared" si="23"/>
        <v>1.1501205620686787</v>
      </c>
      <c r="BA45" s="22">
        <f t="shared" si="24"/>
        <v>1.1504947202128544</v>
      </c>
      <c r="BB45" s="23">
        <f t="shared" si="25"/>
        <v>1.1501205620686787</v>
      </c>
      <c r="BC45" s="23">
        <f t="shared" si="106"/>
        <v>1.1505197505197504</v>
      </c>
      <c r="BD45" s="23">
        <f t="shared" si="26"/>
        <v>1.1509253483052611</v>
      </c>
      <c r="BQ45" s="2">
        <f t="shared" si="107"/>
        <v>2766</v>
      </c>
      <c r="BR45">
        <f t="shared" si="108"/>
        <v>2767</v>
      </c>
      <c r="BS45">
        <f t="shared" si="109"/>
        <v>2768</v>
      </c>
      <c r="BT45">
        <f t="shared" si="110"/>
        <v>1</v>
      </c>
      <c r="BU45">
        <f t="shared" si="111"/>
        <v>1</v>
      </c>
    </row>
    <row r="46" spans="1:73" x14ac:dyDescent="0.3">
      <c r="A46" s="6">
        <v>33</v>
      </c>
      <c r="B46" s="3">
        <v>1930</v>
      </c>
      <c r="C46" s="3">
        <v>1837</v>
      </c>
      <c r="D46" s="37">
        <v>3</v>
      </c>
      <c r="E46" s="61"/>
      <c r="F46" s="11"/>
      <c r="G46" s="62"/>
      <c r="H46" s="61"/>
      <c r="I46" s="11"/>
      <c r="J46" s="62"/>
      <c r="K46" s="61"/>
      <c r="L46" s="11"/>
      <c r="M46" s="62"/>
      <c r="N46" s="61"/>
      <c r="O46" s="11"/>
      <c r="P46" s="62"/>
      <c r="Q46" s="61"/>
      <c r="R46" s="11"/>
      <c r="S46" s="62"/>
      <c r="T46" s="11"/>
      <c r="U46" s="11"/>
      <c r="V46" s="40"/>
      <c r="W46" s="37">
        <v>1</v>
      </c>
      <c r="X46" s="12">
        <v>315</v>
      </c>
      <c r="Y46" s="12">
        <v>315</v>
      </c>
      <c r="Z46" s="38">
        <v>0</v>
      </c>
      <c r="AA46" s="42"/>
      <c r="AB46" s="11"/>
      <c r="AC46" s="11"/>
      <c r="AD46" s="11"/>
      <c r="AE46" s="11"/>
      <c r="AF46" s="12">
        <v>13</v>
      </c>
      <c r="AG46" s="41" t="e">
        <f t="shared" si="77"/>
        <v>#N/A</v>
      </c>
      <c r="AH46" s="42"/>
      <c r="AI46" s="11"/>
      <c r="AJ46" s="11">
        <f t="shared" si="14"/>
        <v>0</v>
      </c>
      <c r="AK46" s="11"/>
      <c r="AL46" s="11"/>
      <c r="AM46" s="40"/>
      <c r="AN46" s="7"/>
      <c r="AO46" s="7"/>
      <c r="AP46" s="7"/>
      <c r="AQ46" s="7"/>
      <c r="AR46" s="7"/>
      <c r="AS46" s="3">
        <f t="shared" si="101"/>
        <v>1836.5</v>
      </c>
      <c r="AT46" s="3">
        <f t="shared" si="102"/>
        <v>1837.4</v>
      </c>
      <c r="AU46" s="1">
        <f t="shared" si="103"/>
        <v>1929.5</v>
      </c>
      <c r="AV46" s="1">
        <f t="shared" si="104"/>
        <v>1930.4</v>
      </c>
      <c r="AW46" s="19">
        <f t="shared" si="105"/>
        <v>1.0506260206859008</v>
      </c>
      <c r="AX46" s="22">
        <f t="shared" si="21"/>
        <v>1.0506398039749523</v>
      </c>
      <c r="AY46" s="22">
        <f t="shared" si="22"/>
        <v>1.0511298665940649</v>
      </c>
      <c r="AZ46" s="22">
        <f t="shared" si="23"/>
        <v>1.0501251768803743</v>
      </c>
      <c r="BA46" s="22">
        <f t="shared" si="24"/>
        <v>1.0506149994557528</v>
      </c>
      <c r="BB46" s="23">
        <f t="shared" si="25"/>
        <v>1.0501251768803743</v>
      </c>
      <c r="BC46" s="23">
        <f t="shared" si="106"/>
        <v>1.0506260206859008</v>
      </c>
      <c r="BD46" s="23">
        <f t="shared" si="26"/>
        <v>1.0511298665940649</v>
      </c>
      <c r="BQ46" s="3">
        <f t="shared" si="107"/>
        <v>1929</v>
      </c>
      <c r="BR46">
        <f t="shared" si="108"/>
        <v>1929</v>
      </c>
      <c r="BS46">
        <f t="shared" si="109"/>
        <v>1930</v>
      </c>
      <c r="BT46">
        <f t="shared" si="110"/>
        <v>1</v>
      </c>
      <c r="BU46">
        <f t="shared" si="111"/>
        <v>1</v>
      </c>
    </row>
    <row r="47" spans="1:73" x14ac:dyDescent="0.3">
      <c r="A47" s="4">
        <v>33.1</v>
      </c>
      <c r="B47" s="1">
        <v>2083</v>
      </c>
      <c r="C47" s="1">
        <v>1837</v>
      </c>
      <c r="D47" s="31">
        <v>4</v>
      </c>
      <c r="E47" s="49">
        <v>0</v>
      </c>
      <c r="F47" s="7">
        <v>4</v>
      </c>
      <c r="G47" s="50">
        <v>1</v>
      </c>
      <c r="H47" s="49">
        <v>0</v>
      </c>
      <c r="I47" s="7">
        <v>5</v>
      </c>
      <c r="J47" s="50">
        <v>0</v>
      </c>
      <c r="K47" s="49">
        <v>2</v>
      </c>
      <c r="L47" s="7">
        <v>3</v>
      </c>
      <c r="M47" s="50">
        <v>0</v>
      </c>
      <c r="N47" s="49">
        <v>3</v>
      </c>
      <c r="O47" s="7">
        <v>0</v>
      </c>
      <c r="P47" s="50">
        <v>0</v>
      </c>
      <c r="Q47" s="49"/>
      <c r="R47" s="7"/>
      <c r="S47" s="50"/>
      <c r="T47" s="7"/>
      <c r="U47" s="7"/>
      <c r="V47" s="33"/>
      <c r="W47" s="31">
        <v>1</v>
      </c>
      <c r="X47" s="7">
        <v>315</v>
      </c>
      <c r="Y47" s="7">
        <v>315</v>
      </c>
      <c r="Z47" s="33">
        <v>0</v>
      </c>
      <c r="AA47" s="31">
        <v>1</v>
      </c>
      <c r="AB47" s="7">
        <v>9</v>
      </c>
      <c r="AC47" s="7">
        <v>4</v>
      </c>
      <c r="AD47" s="7">
        <v>4</v>
      </c>
      <c r="AE47" s="7">
        <v>0</v>
      </c>
      <c r="AF47" s="7">
        <f t="shared" si="36"/>
        <v>18</v>
      </c>
      <c r="AG47" s="33">
        <f t="shared" si="77"/>
        <v>4</v>
      </c>
      <c r="AH47" s="67">
        <f t="shared" ref="AH47" si="139">AA47*W47</f>
        <v>1</v>
      </c>
      <c r="AI47" s="1">
        <f t="shared" ref="AI47" si="140">AB47*W47</f>
        <v>9</v>
      </c>
      <c r="AJ47" s="1">
        <f t="shared" si="14"/>
        <v>10</v>
      </c>
      <c r="AK47" s="1">
        <f t="shared" ref="AK47" si="141">AC47*X47</f>
        <v>1260</v>
      </c>
      <c r="AL47" s="1">
        <f t="shared" ref="AL47" si="142">AD47*Y47</f>
        <v>1260</v>
      </c>
      <c r="AM47" s="32">
        <f t="shared" ref="AM47" si="143">AE47*Z47</f>
        <v>0</v>
      </c>
      <c r="AN47" s="7">
        <f>AH47+AN45</f>
        <v>194</v>
      </c>
      <c r="AO47" s="7">
        <f>AI47+AO45</f>
        <v>128</v>
      </c>
      <c r="AP47" s="7">
        <f>AK47+AP45</f>
        <v>23860</v>
      </c>
      <c r="AQ47" s="7">
        <f>AL47+AQ45</f>
        <v>18268</v>
      </c>
      <c r="AR47" s="7"/>
      <c r="AS47" s="1">
        <f t="shared" si="101"/>
        <v>1836.5</v>
      </c>
      <c r="AT47" s="1">
        <f t="shared" si="102"/>
        <v>1837.4</v>
      </c>
      <c r="AU47" s="1">
        <f t="shared" si="103"/>
        <v>2082.5</v>
      </c>
      <c r="AV47" s="1">
        <f t="shared" si="104"/>
        <v>2083.4</v>
      </c>
      <c r="AW47" s="17">
        <f t="shared" si="105"/>
        <v>1.1339139902014153</v>
      </c>
      <c r="AX47" s="22">
        <f t="shared" ref="AX47" si="144">AU47/AS47</f>
        <v>1.1339504492240675</v>
      </c>
      <c r="AY47" s="22">
        <f t="shared" ref="AY47" si="145">AV47/AS47</f>
        <v>1.13444051184318</v>
      </c>
      <c r="AZ47" s="22">
        <f t="shared" ref="AZ47" si="146">AU47/AT47</f>
        <v>1.1333950146946772</v>
      </c>
      <c r="BA47" s="22">
        <f t="shared" ref="BA47" si="147">AV47/AT47</f>
        <v>1.1338848372700554</v>
      </c>
      <c r="BB47" s="23">
        <f t="shared" ref="BB47" si="148">MIN(AX47:BA47)</f>
        <v>1.1333950146946772</v>
      </c>
      <c r="BC47" s="23">
        <f t="shared" si="106"/>
        <v>1.1339139902014153</v>
      </c>
      <c r="BD47" s="23">
        <f t="shared" ref="BD47" si="149">MAX(AX47:BA47)</f>
        <v>1.13444051184318</v>
      </c>
      <c r="BQ47" s="3">
        <f t="shared" si="107"/>
        <v>2082</v>
      </c>
      <c r="BR47">
        <f t="shared" si="108"/>
        <v>2083</v>
      </c>
      <c r="BS47">
        <f t="shared" si="109"/>
        <v>2083</v>
      </c>
      <c r="BT47">
        <f t="shared" si="110"/>
        <v>1</v>
      </c>
      <c r="BU47">
        <f t="shared" si="111"/>
        <v>2</v>
      </c>
    </row>
    <row r="48" spans="1:73" x14ac:dyDescent="0.3">
      <c r="A48" s="4">
        <v>34</v>
      </c>
      <c r="B48" s="1">
        <v>2105</v>
      </c>
      <c r="C48" s="7">
        <v>2004</v>
      </c>
      <c r="D48" s="31">
        <v>3</v>
      </c>
      <c r="E48" s="53"/>
      <c r="F48" s="8"/>
      <c r="G48" s="54"/>
      <c r="H48" s="53"/>
      <c r="I48" s="8"/>
      <c r="J48" s="54"/>
      <c r="K48" s="53"/>
      <c r="L48" s="8"/>
      <c r="M48" s="54"/>
      <c r="N48" s="53"/>
      <c r="O48" s="8"/>
      <c r="P48" s="54"/>
      <c r="Q48" s="53"/>
      <c r="R48" s="8"/>
      <c r="S48" s="54"/>
      <c r="T48" s="8"/>
      <c r="U48" s="8"/>
      <c r="V48" s="36"/>
      <c r="W48" s="31">
        <v>2</v>
      </c>
      <c r="X48" s="7">
        <v>330</v>
      </c>
      <c r="Y48" s="7">
        <v>330</v>
      </c>
      <c r="Z48" s="32">
        <v>0</v>
      </c>
      <c r="AA48" s="71"/>
      <c r="AB48" s="8"/>
      <c r="AC48" s="8"/>
      <c r="AD48" s="8"/>
      <c r="AE48" s="8"/>
      <c r="AF48" s="7">
        <v>13</v>
      </c>
      <c r="AG48" s="33" t="e">
        <f t="shared" si="77"/>
        <v>#N/A</v>
      </c>
      <c r="AH48" s="71"/>
      <c r="AI48" s="8"/>
      <c r="AJ48" s="8">
        <f t="shared" si="14"/>
        <v>0</v>
      </c>
      <c r="AK48" s="8"/>
      <c r="AL48" s="8"/>
      <c r="AM48" s="36"/>
      <c r="AN48" s="7"/>
      <c r="AO48" s="7"/>
      <c r="AP48" s="7"/>
      <c r="AQ48" s="7"/>
      <c r="AR48" s="7"/>
      <c r="AS48" s="7">
        <f t="shared" si="101"/>
        <v>2003.5</v>
      </c>
      <c r="AT48" s="7">
        <f t="shared" si="102"/>
        <v>2004.4</v>
      </c>
      <c r="AU48" s="1">
        <f t="shared" si="103"/>
        <v>2104.5</v>
      </c>
      <c r="AV48" s="1">
        <f t="shared" si="104"/>
        <v>2105.4</v>
      </c>
      <c r="AW48" s="17">
        <f t="shared" si="105"/>
        <v>1.0503992015968064</v>
      </c>
      <c r="AX48" s="22">
        <f t="shared" si="21"/>
        <v>1.0504117793860743</v>
      </c>
      <c r="AY48" s="22">
        <f t="shared" si="22"/>
        <v>1.0508609932617918</v>
      </c>
      <c r="AZ48" s="22">
        <f t="shared" si="23"/>
        <v>1.0499401317102375</v>
      </c>
      <c r="BA48" s="22">
        <f t="shared" si="24"/>
        <v>1.0503891438834565</v>
      </c>
      <c r="BB48" s="23">
        <f t="shared" si="25"/>
        <v>1.0499401317102375</v>
      </c>
      <c r="BC48" s="23">
        <f t="shared" si="106"/>
        <v>1.0503992015968064</v>
      </c>
      <c r="BD48" s="23">
        <f t="shared" si="26"/>
        <v>1.0508609932617918</v>
      </c>
      <c r="BQ48" s="7">
        <f t="shared" si="107"/>
        <v>2104</v>
      </c>
      <c r="BR48">
        <f t="shared" si="108"/>
        <v>2105</v>
      </c>
      <c r="BS48">
        <f t="shared" si="109"/>
        <v>2105</v>
      </c>
      <c r="BT48">
        <f t="shared" si="110"/>
        <v>1</v>
      </c>
      <c r="BU48">
        <f t="shared" si="111"/>
        <v>2</v>
      </c>
    </row>
    <row r="49" spans="1:73" x14ac:dyDescent="0.3">
      <c r="A49" s="4">
        <v>34.1</v>
      </c>
      <c r="B49" s="7">
        <v>2038</v>
      </c>
      <c r="C49" s="7">
        <v>2004</v>
      </c>
      <c r="D49" s="31">
        <v>3</v>
      </c>
      <c r="E49" s="49">
        <v>1</v>
      </c>
      <c r="F49" s="7">
        <v>2</v>
      </c>
      <c r="G49" s="50">
        <v>2</v>
      </c>
      <c r="H49" s="49">
        <v>2</v>
      </c>
      <c r="I49" s="7">
        <v>1</v>
      </c>
      <c r="J49" s="50">
        <v>1</v>
      </c>
      <c r="K49" s="49">
        <v>2</v>
      </c>
      <c r="L49" s="7">
        <v>0</v>
      </c>
      <c r="M49" s="50">
        <v>0</v>
      </c>
      <c r="N49" s="49"/>
      <c r="O49" s="7"/>
      <c r="P49" s="50"/>
      <c r="Q49" s="49"/>
      <c r="R49" s="7"/>
      <c r="S49" s="50"/>
      <c r="T49" s="7"/>
      <c r="U49" s="7"/>
      <c r="V49" s="33"/>
      <c r="W49" s="31">
        <v>2</v>
      </c>
      <c r="X49" s="7">
        <v>330</v>
      </c>
      <c r="Y49" s="7">
        <v>330</v>
      </c>
      <c r="Z49" s="33">
        <v>0</v>
      </c>
      <c r="AA49" s="31">
        <v>3</v>
      </c>
      <c r="AB49" s="7">
        <v>6</v>
      </c>
      <c r="AC49" s="7">
        <v>1</v>
      </c>
      <c r="AD49" s="7">
        <v>1</v>
      </c>
      <c r="AE49" s="7">
        <v>0</v>
      </c>
      <c r="AF49" s="7">
        <f t="shared" si="36"/>
        <v>11</v>
      </c>
      <c r="AG49" s="33">
        <f t="shared" si="77"/>
        <v>3</v>
      </c>
      <c r="AH49" s="67">
        <f t="shared" ref="AH49" si="150">AA49*W49</f>
        <v>6</v>
      </c>
      <c r="AI49" s="1">
        <f t="shared" ref="AI49" si="151">AB49*W49</f>
        <v>12</v>
      </c>
      <c r="AJ49" s="1">
        <f t="shared" si="14"/>
        <v>18</v>
      </c>
      <c r="AK49" s="1">
        <f t="shared" ref="AK49" si="152">AC49*X49</f>
        <v>330</v>
      </c>
      <c r="AL49" s="1">
        <f t="shared" ref="AL49" si="153">AD49*Y49</f>
        <v>330</v>
      </c>
      <c r="AM49" s="32">
        <f t="shared" ref="AM49" si="154">AE49*Z49</f>
        <v>0</v>
      </c>
      <c r="AN49" s="7">
        <f>AH49+AN47</f>
        <v>200</v>
      </c>
      <c r="AO49" s="7">
        <f>AI49+AO47</f>
        <v>140</v>
      </c>
      <c r="AP49" s="7">
        <f>AK49+AP47</f>
        <v>24190</v>
      </c>
      <c r="AQ49" s="7">
        <f>AL49+AQ47</f>
        <v>18598</v>
      </c>
      <c r="AR49" s="7"/>
      <c r="AS49" s="7">
        <f t="shared" si="101"/>
        <v>2003.5</v>
      </c>
      <c r="AT49" s="7">
        <f t="shared" si="102"/>
        <v>2004.4</v>
      </c>
      <c r="AU49" s="1">
        <f t="shared" si="103"/>
        <v>2037.5</v>
      </c>
      <c r="AV49" s="1">
        <f t="shared" si="104"/>
        <v>2038.4</v>
      </c>
      <c r="AW49" s="17">
        <f t="shared" si="105"/>
        <v>1.0169660678642714</v>
      </c>
      <c r="AX49" s="22">
        <f t="shared" ref="AX49" si="155">AU49/AS49</f>
        <v>1.0169703019715497</v>
      </c>
      <c r="AY49" s="22">
        <f t="shared" ref="AY49" si="156">AV49/AS49</f>
        <v>1.0174195158472674</v>
      </c>
      <c r="AZ49" s="22">
        <f t="shared" ref="AZ49" si="157">AU49/AT49</f>
        <v>1.0165136699261623</v>
      </c>
      <c r="BA49" s="22">
        <f t="shared" ref="BA49" si="158">AV49/AT49</f>
        <v>1.0169626820993813</v>
      </c>
      <c r="BB49" s="23">
        <f t="shared" ref="BB49" si="159">MIN(AX49:BA49)</f>
        <v>1.0165136699261623</v>
      </c>
      <c r="BC49" s="23">
        <f t="shared" si="106"/>
        <v>1.0169660678642714</v>
      </c>
      <c r="BD49" s="23">
        <f t="shared" ref="BD49" si="160">MAX(AX49:BA49)</f>
        <v>1.0174195158472674</v>
      </c>
      <c r="BQ49" s="7">
        <f t="shared" si="107"/>
        <v>2037</v>
      </c>
      <c r="BR49">
        <f t="shared" si="108"/>
        <v>2038</v>
      </c>
      <c r="BS49">
        <f t="shared" si="109"/>
        <v>2038</v>
      </c>
      <c r="BT49">
        <f t="shared" si="110"/>
        <v>1</v>
      </c>
      <c r="BU49">
        <f t="shared" si="111"/>
        <v>2</v>
      </c>
    </row>
    <row r="50" spans="1:73" x14ac:dyDescent="0.3">
      <c r="A50" s="4">
        <v>35</v>
      </c>
      <c r="B50" s="1">
        <v>2072</v>
      </c>
      <c r="C50" s="7">
        <v>2004</v>
      </c>
      <c r="D50" s="31">
        <v>3</v>
      </c>
      <c r="E50" s="49">
        <v>0</v>
      </c>
      <c r="F50" s="7">
        <v>2</v>
      </c>
      <c r="G50" s="50">
        <v>3</v>
      </c>
      <c r="H50" s="49">
        <v>3</v>
      </c>
      <c r="I50" s="7">
        <v>0</v>
      </c>
      <c r="J50" s="50">
        <v>2</v>
      </c>
      <c r="K50" s="49">
        <v>2</v>
      </c>
      <c r="L50" s="7">
        <v>0</v>
      </c>
      <c r="M50" s="50">
        <v>0</v>
      </c>
      <c r="N50" s="49"/>
      <c r="O50" s="7"/>
      <c r="P50" s="50"/>
      <c r="Q50" s="49"/>
      <c r="R50" s="7"/>
      <c r="S50" s="50"/>
      <c r="T50" s="7"/>
      <c r="U50" s="7"/>
      <c r="V50" s="33"/>
      <c r="W50" s="31">
        <v>2</v>
      </c>
      <c r="X50" s="7">
        <v>405</v>
      </c>
      <c r="Y50" s="7">
        <v>405</v>
      </c>
      <c r="Z50" s="32">
        <v>0</v>
      </c>
      <c r="AA50" s="67">
        <v>1</v>
      </c>
      <c r="AB50" s="1">
        <v>9</v>
      </c>
      <c r="AC50" s="1">
        <v>1</v>
      </c>
      <c r="AD50" s="1">
        <v>1</v>
      </c>
      <c r="AE50" s="1">
        <v>0</v>
      </c>
      <c r="AF50" s="1">
        <f t="shared" si="36"/>
        <v>12</v>
      </c>
      <c r="AG50" s="32">
        <f t="shared" si="77"/>
        <v>3</v>
      </c>
      <c r="AH50" s="67">
        <f t="shared" si="37"/>
        <v>2</v>
      </c>
      <c r="AI50" s="1">
        <f t="shared" si="38"/>
        <v>18</v>
      </c>
      <c r="AJ50" s="1">
        <f t="shared" si="14"/>
        <v>20</v>
      </c>
      <c r="AK50" s="1">
        <f t="shared" si="39"/>
        <v>405</v>
      </c>
      <c r="AL50" s="1">
        <f t="shared" si="40"/>
        <v>405</v>
      </c>
      <c r="AM50" s="32">
        <f t="shared" si="41"/>
        <v>0</v>
      </c>
      <c r="AN50" s="7">
        <f t="shared" ref="AN50:AN59" si="161">AH50+AN49</f>
        <v>202</v>
      </c>
      <c r="AO50" s="7">
        <f t="shared" ref="AO50:AO59" si="162">AI50+AO49</f>
        <v>158</v>
      </c>
      <c r="AP50" s="7">
        <f t="shared" ref="AP50:AP59" si="163">AK50+AP49</f>
        <v>24595</v>
      </c>
      <c r="AQ50" s="7">
        <f t="shared" ref="AQ50:AQ59" si="164">AL50+AQ49</f>
        <v>19003</v>
      </c>
      <c r="AR50" s="7"/>
      <c r="AS50" s="7">
        <f t="shared" si="101"/>
        <v>2003.5</v>
      </c>
      <c r="AT50" s="7">
        <f t="shared" si="102"/>
        <v>2004.4</v>
      </c>
      <c r="AU50" s="1">
        <f t="shared" si="103"/>
        <v>2071.5</v>
      </c>
      <c r="AV50" s="1">
        <f t="shared" si="104"/>
        <v>2072.4</v>
      </c>
      <c r="AW50" s="17">
        <f t="shared" si="105"/>
        <v>1.0339321357285429</v>
      </c>
      <c r="AX50" s="22">
        <f t="shared" si="21"/>
        <v>1.0339406039430996</v>
      </c>
      <c r="AY50" s="22">
        <f t="shared" si="22"/>
        <v>1.0343898178188171</v>
      </c>
      <c r="AZ50" s="22">
        <f t="shared" si="23"/>
        <v>1.0334763520255437</v>
      </c>
      <c r="BA50" s="22">
        <f t="shared" si="24"/>
        <v>1.0339253641987627</v>
      </c>
      <c r="BB50" s="23">
        <f t="shared" si="25"/>
        <v>1.0334763520255437</v>
      </c>
      <c r="BC50" s="23">
        <f t="shared" si="106"/>
        <v>1.0339321357285429</v>
      </c>
      <c r="BD50" s="23">
        <f t="shared" si="26"/>
        <v>1.0343898178188171</v>
      </c>
      <c r="BQ50" s="7">
        <f t="shared" si="107"/>
        <v>2071</v>
      </c>
      <c r="BR50">
        <f t="shared" si="108"/>
        <v>2071</v>
      </c>
      <c r="BS50">
        <f t="shared" si="109"/>
        <v>2072</v>
      </c>
      <c r="BT50">
        <f t="shared" si="110"/>
        <v>1</v>
      </c>
      <c r="BU50">
        <f t="shared" si="111"/>
        <v>1</v>
      </c>
    </row>
    <row r="51" spans="1:73" x14ac:dyDescent="0.3">
      <c r="A51" s="5">
        <v>36</v>
      </c>
      <c r="B51" s="2">
        <v>2851</v>
      </c>
      <c r="C51" s="2">
        <v>2672</v>
      </c>
      <c r="D51" s="34">
        <v>4</v>
      </c>
      <c r="E51" s="51">
        <v>1</v>
      </c>
      <c r="F51" s="10">
        <v>2</v>
      </c>
      <c r="G51" s="52">
        <v>2</v>
      </c>
      <c r="H51" s="51">
        <v>1</v>
      </c>
      <c r="I51" s="10">
        <v>2</v>
      </c>
      <c r="J51" s="52">
        <v>1</v>
      </c>
      <c r="K51" s="51">
        <v>1</v>
      </c>
      <c r="L51" s="10">
        <v>2</v>
      </c>
      <c r="M51" s="52">
        <v>0</v>
      </c>
      <c r="N51" s="51">
        <v>2</v>
      </c>
      <c r="O51" s="10">
        <v>0</v>
      </c>
      <c r="P51" s="52">
        <v>0</v>
      </c>
      <c r="Q51" s="51"/>
      <c r="R51" s="10"/>
      <c r="S51" s="52"/>
      <c r="T51" s="10"/>
      <c r="U51" s="10"/>
      <c r="V51" s="35"/>
      <c r="W51" s="34">
        <v>2</v>
      </c>
      <c r="X51" s="10">
        <v>488</v>
      </c>
      <c r="Y51" s="10">
        <v>488</v>
      </c>
      <c r="Z51" s="39">
        <v>0</v>
      </c>
      <c r="AA51" s="68">
        <v>1</v>
      </c>
      <c r="AB51" s="2">
        <v>8</v>
      </c>
      <c r="AC51" s="2">
        <v>3</v>
      </c>
      <c r="AD51" s="2">
        <v>2</v>
      </c>
      <c r="AE51" s="2">
        <v>0</v>
      </c>
      <c r="AF51" s="2">
        <f t="shared" si="36"/>
        <v>14</v>
      </c>
      <c r="AG51" s="39">
        <f t="shared" si="77"/>
        <v>4</v>
      </c>
      <c r="AH51" s="68">
        <f t="shared" si="37"/>
        <v>2</v>
      </c>
      <c r="AI51" s="2">
        <f t="shared" si="38"/>
        <v>16</v>
      </c>
      <c r="AJ51" s="2">
        <f t="shared" si="14"/>
        <v>18</v>
      </c>
      <c r="AK51" s="2">
        <f t="shared" si="39"/>
        <v>1464</v>
      </c>
      <c r="AL51" s="2">
        <f t="shared" si="40"/>
        <v>976</v>
      </c>
      <c r="AM51" s="39">
        <f t="shared" si="41"/>
        <v>0</v>
      </c>
      <c r="AN51" s="7">
        <f t="shared" si="161"/>
        <v>204</v>
      </c>
      <c r="AO51" s="7">
        <f t="shared" si="162"/>
        <v>174</v>
      </c>
      <c r="AP51" s="7">
        <f t="shared" si="163"/>
        <v>26059</v>
      </c>
      <c r="AQ51" s="7">
        <f t="shared" si="164"/>
        <v>19979</v>
      </c>
      <c r="AR51" s="7"/>
      <c r="AS51" s="2">
        <f t="shared" si="101"/>
        <v>2671.5</v>
      </c>
      <c r="AT51" s="2">
        <f t="shared" si="102"/>
        <v>2672.4</v>
      </c>
      <c r="AU51" s="1">
        <f t="shared" si="103"/>
        <v>2850.5</v>
      </c>
      <c r="AV51" s="1">
        <f t="shared" si="104"/>
        <v>2851.4</v>
      </c>
      <c r="AW51" s="18">
        <f t="shared" si="105"/>
        <v>1.0669910179640718</v>
      </c>
      <c r="AX51" s="22">
        <f t="shared" si="21"/>
        <v>1.0670035560546509</v>
      </c>
      <c r="AY51" s="22">
        <f t="shared" si="22"/>
        <v>1.0673404454426352</v>
      </c>
      <c r="AZ51" s="22">
        <f t="shared" si="23"/>
        <v>1.0666442149378834</v>
      </c>
      <c r="BA51" s="22">
        <f t="shared" si="24"/>
        <v>1.0669809908696304</v>
      </c>
      <c r="BB51" s="23">
        <f t="shared" si="25"/>
        <v>1.0666442149378834</v>
      </c>
      <c r="BC51" s="23">
        <f t="shared" si="106"/>
        <v>1.0669910179640718</v>
      </c>
      <c r="BD51" s="23">
        <f t="shared" si="26"/>
        <v>1.0673404454426352</v>
      </c>
      <c r="BQ51" s="2">
        <f t="shared" si="107"/>
        <v>2851</v>
      </c>
      <c r="BR51">
        <f t="shared" si="108"/>
        <v>2851</v>
      </c>
      <c r="BS51">
        <f t="shared" si="109"/>
        <v>2852</v>
      </c>
      <c r="BT51">
        <f t="shared" si="110"/>
        <v>1</v>
      </c>
      <c r="BU51">
        <f t="shared" si="111"/>
        <v>2</v>
      </c>
    </row>
    <row r="52" spans="1:73" x14ac:dyDescent="0.3">
      <c r="A52" s="6">
        <v>37</v>
      </c>
      <c r="B52" s="3">
        <v>2748</v>
      </c>
      <c r="C52" s="3">
        <v>2497</v>
      </c>
      <c r="D52" s="37">
        <v>4</v>
      </c>
      <c r="E52" s="55">
        <v>0</v>
      </c>
      <c r="F52" s="12">
        <v>4</v>
      </c>
      <c r="G52" s="56">
        <v>1</v>
      </c>
      <c r="H52" s="55">
        <v>1</v>
      </c>
      <c r="I52" s="12">
        <v>3</v>
      </c>
      <c r="J52" s="56">
        <v>1</v>
      </c>
      <c r="K52" s="55">
        <v>2</v>
      </c>
      <c r="L52" s="12">
        <v>1</v>
      </c>
      <c r="M52" s="56">
        <v>1</v>
      </c>
      <c r="N52" s="55">
        <v>2</v>
      </c>
      <c r="O52" s="12">
        <v>0</v>
      </c>
      <c r="P52" s="56">
        <v>0</v>
      </c>
      <c r="Q52" s="55"/>
      <c r="R52" s="12"/>
      <c r="S52" s="56"/>
      <c r="T52" s="12"/>
      <c r="U52" s="12"/>
      <c r="V52" s="41"/>
      <c r="W52" s="37">
        <v>1</v>
      </c>
      <c r="X52" s="12">
        <v>345</v>
      </c>
      <c r="Y52" s="12">
        <v>345</v>
      </c>
      <c r="Z52" s="38">
        <v>0</v>
      </c>
      <c r="AA52" s="69">
        <v>3</v>
      </c>
      <c r="AB52" s="3">
        <v>8</v>
      </c>
      <c r="AC52" s="3">
        <v>4</v>
      </c>
      <c r="AD52" s="3">
        <v>1</v>
      </c>
      <c r="AE52" s="3">
        <v>0</v>
      </c>
      <c r="AF52" s="3">
        <f t="shared" si="36"/>
        <v>16</v>
      </c>
      <c r="AG52" s="38">
        <f t="shared" si="77"/>
        <v>4</v>
      </c>
      <c r="AH52" s="69">
        <f t="shared" si="37"/>
        <v>3</v>
      </c>
      <c r="AI52" s="3">
        <f t="shared" si="38"/>
        <v>8</v>
      </c>
      <c r="AJ52" s="3">
        <f t="shared" si="14"/>
        <v>11</v>
      </c>
      <c r="AK52" s="3">
        <f t="shared" si="39"/>
        <v>1380</v>
      </c>
      <c r="AL52" s="3">
        <f t="shared" si="40"/>
        <v>345</v>
      </c>
      <c r="AM52" s="38">
        <f t="shared" si="41"/>
        <v>0</v>
      </c>
      <c r="AN52" s="7">
        <f t="shared" si="161"/>
        <v>207</v>
      </c>
      <c r="AO52" s="7">
        <f t="shared" si="162"/>
        <v>182</v>
      </c>
      <c r="AP52" s="7">
        <f t="shared" si="163"/>
        <v>27439</v>
      </c>
      <c r="AQ52" s="7">
        <f t="shared" si="164"/>
        <v>20324</v>
      </c>
      <c r="AR52" s="7"/>
      <c r="AS52" s="3">
        <f t="shared" si="101"/>
        <v>2496.5</v>
      </c>
      <c r="AT52" s="3">
        <f t="shared" si="102"/>
        <v>2497.4</v>
      </c>
      <c r="AU52" s="1">
        <f t="shared" si="103"/>
        <v>2747.5</v>
      </c>
      <c r="AV52" s="1">
        <f t="shared" si="104"/>
        <v>2748.4</v>
      </c>
      <c r="AW52" s="19">
        <f t="shared" si="105"/>
        <v>1.1005206247496997</v>
      </c>
      <c r="AX52" s="22">
        <f t="shared" si="21"/>
        <v>1.1005407570598837</v>
      </c>
      <c r="AY52" s="22">
        <f t="shared" si="22"/>
        <v>1.1009012617664731</v>
      </c>
      <c r="AZ52" s="22">
        <f t="shared" si="23"/>
        <v>1.1001441499159126</v>
      </c>
      <c r="BA52" s="22">
        <f t="shared" si="24"/>
        <v>1.1005045247056939</v>
      </c>
      <c r="BB52" s="23">
        <f t="shared" si="25"/>
        <v>1.1001441499159126</v>
      </c>
      <c r="BC52" s="23">
        <f t="shared" si="106"/>
        <v>1.1005206247496997</v>
      </c>
      <c r="BD52" s="23">
        <f t="shared" si="26"/>
        <v>1.1009012617664731</v>
      </c>
      <c r="BQ52" s="3">
        <f t="shared" si="107"/>
        <v>2747</v>
      </c>
      <c r="BR52">
        <f t="shared" si="108"/>
        <v>2748</v>
      </c>
      <c r="BS52">
        <f t="shared" si="109"/>
        <v>2748</v>
      </c>
      <c r="BT52">
        <f t="shared" si="110"/>
        <v>1</v>
      </c>
      <c r="BU52">
        <f t="shared" si="111"/>
        <v>2</v>
      </c>
    </row>
    <row r="53" spans="1:73" x14ac:dyDescent="0.3">
      <c r="A53" s="4">
        <v>38</v>
      </c>
      <c r="B53" s="1">
        <v>2664</v>
      </c>
      <c r="C53" s="7">
        <v>2497</v>
      </c>
      <c r="D53" s="31">
        <v>4</v>
      </c>
      <c r="E53" s="49">
        <v>0</v>
      </c>
      <c r="F53" s="7">
        <v>3</v>
      </c>
      <c r="G53" s="50">
        <v>2</v>
      </c>
      <c r="H53" s="49">
        <v>2</v>
      </c>
      <c r="I53" s="7">
        <v>1</v>
      </c>
      <c r="J53" s="50">
        <v>2</v>
      </c>
      <c r="K53" s="49">
        <v>2</v>
      </c>
      <c r="L53" s="7">
        <v>0</v>
      </c>
      <c r="M53" s="50">
        <v>1</v>
      </c>
      <c r="N53" s="49">
        <v>1</v>
      </c>
      <c r="O53" s="7">
        <v>0</v>
      </c>
      <c r="P53" s="50">
        <v>0</v>
      </c>
      <c r="Q53" s="49"/>
      <c r="R53" s="7"/>
      <c r="S53" s="50"/>
      <c r="T53" s="7"/>
      <c r="U53" s="7"/>
      <c r="V53" s="33"/>
      <c r="W53" s="31">
        <v>2</v>
      </c>
      <c r="X53" s="7">
        <v>368</v>
      </c>
      <c r="Y53" s="7">
        <v>368</v>
      </c>
      <c r="Z53" s="32">
        <v>0</v>
      </c>
      <c r="AA53" s="67">
        <v>4</v>
      </c>
      <c r="AB53" s="1">
        <v>6</v>
      </c>
      <c r="AC53" s="1">
        <v>3</v>
      </c>
      <c r="AD53" s="1">
        <v>1</v>
      </c>
      <c r="AE53" s="1">
        <v>0</v>
      </c>
      <c r="AF53" s="1">
        <f t="shared" si="36"/>
        <v>14</v>
      </c>
      <c r="AG53" s="32">
        <f t="shared" si="77"/>
        <v>4</v>
      </c>
      <c r="AH53" s="67">
        <f t="shared" si="37"/>
        <v>8</v>
      </c>
      <c r="AI53" s="1">
        <f t="shared" si="38"/>
        <v>12</v>
      </c>
      <c r="AJ53" s="1">
        <f t="shared" si="14"/>
        <v>20</v>
      </c>
      <c r="AK53" s="1">
        <f t="shared" si="39"/>
        <v>1104</v>
      </c>
      <c r="AL53" s="1">
        <f t="shared" si="40"/>
        <v>368</v>
      </c>
      <c r="AM53" s="32">
        <f t="shared" si="41"/>
        <v>0</v>
      </c>
      <c r="AN53" s="7">
        <f t="shared" si="161"/>
        <v>215</v>
      </c>
      <c r="AO53" s="7">
        <f t="shared" si="162"/>
        <v>194</v>
      </c>
      <c r="AP53" s="7">
        <f t="shared" si="163"/>
        <v>28543</v>
      </c>
      <c r="AQ53" s="7">
        <f t="shared" si="164"/>
        <v>20692</v>
      </c>
      <c r="AR53" s="7"/>
      <c r="AS53" s="7">
        <f t="shared" si="101"/>
        <v>2496.5</v>
      </c>
      <c r="AT53" s="7">
        <f t="shared" si="102"/>
        <v>2497.4</v>
      </c>
      <c r="AU53" s="1">
        <f t="shared" si="103"/>
        <v>2663.5</v>
      </c>
      <c r="AV53" s="1">
        <f t="shared" si="104"/>
        <v>2664.4</v>
      </c>
      <c r="AW53" s="17">
        <f t="shared" si="105"/>
        <v>1.066880256307569</v>
      </c>
      <c r="AX53" s="22">
        <f t="shared" si="21"/>
        <v>1.0668936511115561</v>
      </c>
      <c r="AY53" s="22">
        <f t="shared" si="22"/>
        <v>1.0672541558181454</v>
      </c>
      <c r="AZ53" s="22">
        <f t="shared" si="23"/>
        <v>1.0665091695363178</v>
      </c>
      <c r="BA53" s="22">
        <f t="shared" si="24"/>
        <v>1.0668695443260992</v>
      </c>
      <c r="BB53" s="23">
        <f t="shared" si="25"/>
        <v>1.0665091695363178</v>
      </c>
      <c r="BC53" s="23">
        <f t="shared" si="106"/>
        <v>1.066880256307569</v>
      </c>
      <c r="BD53" s="23">
        <f t="shared" si="26"/>
        <v>1.0672541558181454</v>
      </c>
      <c r="BQ53" s="7">
        <f t="shared" si="107"/>
        <v>2664</v>
      </c>
      <c r="BR53">
        <f t="shared" si="108"/>
        <v>2664</v>
      </c>
      <c r="BS53">
        <f t="shared" si="109"/>
        <v>2665</v>
      </c>
      <c r="BT53">
        <f t="shared" si="110"/>
        <v>1</v>
      </c>
      <c r="BU53">
        <f t="shared" si="111"/>
        <v>2</v>
      </c>
    </row>
    <row r="54" spans="1:73" x14ac:dyDescent="0.3">
      <c r="A54" s="4">
        <v>39</v>
      </c>
      <c r="B54" s="1">
        <v>2539</v>
      </c>
      <c r="C54" s="7">
        <v>2497</v>
      </c>
      <c r="D54" s="31">
        <v>3</v>
      </c>
      <c r="E54" s="49">
        <v>1</v>
      </c>
      <c r="F54" s="7">
        <v>2</v>
      </c>
      <c r="G54" s="50">
        <v>2</v>
      </c>
      <c r="H54" s="49">
        <v>2</v>
      </c>
      <c r="I54" s="7">
        <v>2</v>
      </c>
      <c r="J54" s="50">
        <v>0</v>
      </c>
      <c r="K54" s="49">
        <v>2</v>
      </c>
      <c r="L54" s="7">
        <v>0</v>
      </c>
      <c r="M54" s="50">
        <v>0</v>
      </c>
      <c r="N54" s="49"/>
      <c r="O54" s="7"/>
      <c r="P54" s="50"/>
      <c r="Q54" s="49"/>
      <c r="R54" s="7"/>
      <c r="S54" s="50"/>
      <c r="T54" s="7"/>
      <c r="U54" s="7"/>
      <c r="V54" s="33"/>
      <c r="W54" s="31">
        <v>2</v>
      </c>
      <c r="X54" s="7">
        <v>443</v>
      </c>
      <c r="Y54" s="7">
        <v>443</v>
      </c>
      <c r="Z54" s="32">
        <v>0</v>
      </c>
      <c r="AA54" s="67">
        <v>1</v>
      </c>
      <c r="AB54" s="1">
        <v>9</v>
      </c>
      <c r="AC54" s="1">
        <v>1</v>
      </c>
      <c r="AD54" s="1">
        <v>0</v>
      </c>
      <c r="AE54" s="1">
        <v>0</v>
      </c>
      <c r="AF54" s="1">
        <f t="shared" si="36"/>
        <v>11</v>
      </c>
      <c r="AG54" s="32">
        <f t="shared" si="77"/>
        <v>3</v>
      </c>
      <c r="AH54" s="67">
        <f t="shared" si="37"/>
        <v>2</v>
      </c>
      <c r="AI54" s="1">
        <f t="shared" si="38"/>
        <v>18</v>
      </c>
      <c r="AJ54" s="1">
        <f t="shared" si="14"/>
        <v>20</v>
      </c>
      <c r="AK54" s="1">
        <f t="shared" si="39"/>
        <v>443</v>
      </c>
      <c r="AL54" s="1">
        <f t="shared" si="40"/>
        <v>0</v>
      </c>
      <c r="AM54" s="32">
        <f t="shared" si="41"/>
        <v>0</v>
      </c>
      <c r="AN54" s="7">
        <f t="shared" si="161"/>
        <v>217</v>
      </c>
      <c r="AO54" s="7">
        <f t="shared" si="162"/>
        <v>212</v>
      </c>
      <c r="AP54" s="7">
        <f t="shared" si="163"/>
        <v>28986</v>
      </c>
      <c r="AQ54" s="7">
        <f t="shared" si="164"/>
        <v>20692</v>
      </c>
      <c r="AR54" s="7"/>
      <c r="AS54" s="7">
        <f t="shared" si="101"/>
        <v>2496.5</v>
      </c>
      <c r="AT54" s="7">
        <f t="shared" si="102"/>
        <v>2497.4</v>
      </c>
      <c r="AU54" s="1">
        <f t="shared" si="103"/>
        <v>2538.5</v>
      </c>
      <c r="AV54" s="1">
        <f t="shared" si="104"/>
        <v>2539.4</v>
      </c>
      <c r="AW54" s="17">
        <f t="shared" si="105"/>
        <v>1.0168201842210653</v>
      </c>
      <c r="AX54" s="22">
        <f t="shared" si="21"/>
        <v>1.0168235529741638</v>
      </c>
      <c r="AY54" s="22">
        <f t="shared" si="22"/>
        <v>1.0171840576807532</v>
      </c>
      <c r="AZ54" s="22">
        <f t="shared" si="23"/>
        <v>1.0164571154000159</v>
      </c>
      <c r="BA54" s="22">
        <f t="shared" si="24"/>
        <v>1.0168174901897973</v>
      </c>
      <c r="BB54" s="23">
        <f t="shared" si="25"/>
        <v>1.0164571154000159</v>
      </c>
      <c r="BC54" s="23">
        <f t="shared" si="106"/>
        <v>1.0168201842210653</v>
      </c>
      <c r="BD54" s="23">
        <f t="shared" si="26"/>
        <v>1.0171840576807532</v>
      </c>
      <c r="BQ54" s="7">
        <f t="shared" si="107"/>
        <v>2539</v>
      </c>
      <c r="BR54">
        <f t="shared" si="108"/>
        <v>2539</v>
      </c>
      <c r="BS54">
        <f t="shared" si="109"/>
        <v>2540</v>
      </c>
      <c r="BT54">
        <f t="shared" si="110"/>
        <v>1</v>
      </c>
      <c r="BU54">
        <f t="shared" si="111"/>
        <v>2</v>
      </c>
    </row>
    <row r="55" spans="1:73" x14ac:dyDescent="0.3">
      <c r="A55" s="5">
        <v>40</v>
      </c>
      <c r="B55" s="2">
        <v>3279</v>
      </c>
      <c r="C55" s="2">
        <v>3073</v>
      </c>
      <c r="D55" s="34">
        <v>4</v>
      </c>
      <c r="E55" s="51">
        <v>1</v>
      </c>
      <c r="F55" s="10">
        <v>2</v>
      </c>
      <c r="G55" s="52">
        <v>2</v>
      </c>
      <c r="H55" s="51">
        <v>1</v>
      </c>
      <c r="I55" s="10">
        <v>2</v>
      </c>
      <c r="J55" s="52">
        <v>1</v>
      </c>
      <c r="K55" s="51">
        <v>1</v>
      </c>
      <c r="L55" s="10">
        <v>1</v>
      </c>
      <c r="M55" s="52">
        <v>1</v>
      </c>
      <c r="N55" s="51">
        <v>2</v>
      </c>
      <c r="O55" s="10">
        <v>0</v>
      </c>
      <c r="P55" s="52">
        <v>0</v>
      </c>
      <c r="Q55" s="51"/>
      <c r="R55" s="10"/>
      <c r="S55" s="52"/>
      <c r="T55" s="10"/>
      <c r="U55" s="10"/>
      <c r="V55" s="35"/>
      <c r="W55" s="34">
        <v>2</v>
      </c>
      <c r="X55" s="10">
        <v>525</v>
      </c>
      <c r="Y55" s="10">
        <v>525</v>
      </c>
      <c r="Z55" s="39">
        <v>0</v>
      </c>
      <c r="AA55" s="68">
        <v>2</v>
      </c>
      <c r="AB55" s="2">
        <v>10</v>
      </c>
      <c r="AC55" s="2">
        <v>1</v>
      </c>
      <c r="AD55" s="2">
        <v>1</v>
      </c>
      <c r="AE55" s="2">
        <v>0</v>
      </c>
      <c r="AF55" s="2">
        <f t="shared" si="36"/>
        <v>14</v>
      </c>
      <c r="AG55" s="39">
        <f t="shared" si="77"/>
        <v>4</v>
      </c>
      <c r="AH55" s="68">
        <f t="shared" si="37"/>
        <v>4</v>
      </c>
      <c r="AI55" s="2">
        <f t="shared" si="38"/>
        <v>20</v>
      </c>
      <c r="AJ55" s="2">
        <f t="shared" si="14"/>
        <v>24</v>
      </c>
      <c r="AK55" s="2">
        <f t="shared" si="39"/>
        <v>525</v>
      </c>
      <c r="AL55" s="2">
        <f t="shared" si="40"/>
        <v>525</v>
      </c>
      <c r="AM55" s="39">
        <f t="shared" si="41"/>
        <v>0</v>
      </c>
      <c r="AN55" s="7">
        <f t="shared" si="161"/>
        <v>221</v>
      </c>
      <c r="AO55" s="7">
        <f t="shared" si="162"/>
        <v>232</v>
      </c>
      <c r="AP55" s="7">
        <f t="shared" si="163"/>
        <v>29511</v>
      </c>
      <c r="AQ55" s="7">
        <f t="shared" si="164"/>
        <v>21217</v>
      </c>
      <c r="AR55" s="7"/>
      <c r="AS55" s="2">
        <f t="shared" si="101"/>
        <v>3072.5</v>
      </c>
      <c r="AT55" s="2">
        <f t="shared" si="102"/>
        <v>3073.4</v>
      </c>
      <c r="AU55" s="1">
        <f t="shared" si="103"/>
        <v>3278.5</v>
      </c>
      <c r="AV55" s="1">
        <f t="shared" si="104"/>
        <v>3279.4</v>
      </c>
      <c r="AW55" s="18">
        <f t="shared" si="105"/>
        <v>1.0670354702245364</v>
      </c>
      <c r="AX55" s="22">
        <f t="shared" si="21"/>
        <v>1.0670463791700568</v>
      </c>
      <c r="AY55" s="22">
        <f t="shared" si="22"/>
        <v>1.067339300244101</v>
      </c>
      <c r="AZ55" s="22">
        <f t="shared" si="23"/>
        <v>1.0667339103273248</v>
      </c>
      <c r="BA55" s="22">
        <f t="shared" si="24"/>
        <v>1.0670267456237392</v>
      </c>
      <c r="BB55" s="23">
        <f t="shared" si="25"/>
        <v>1.0667339103273248</v>
      </c>
      <c r="BC55" s="23">
        <f t="shared" si="106"/>
        <v>1.0670354702245364</v>
      </c>
      <c r="BD55" s="23">
        <f t="shared" si="26"/>
        <v>1.067339300244101</v>
      </c>
      <c r="BQ55" s="2">
        <f t="shared" si="107"/>
        <v>3278</v>
      </c>
      <c r="BR55">
        <f t="shared" si="108"/>
        <v>3279</v>
      </c>
      <c r="BS55">
        <f t="shared" si="109"/>
        <v>3279</v>
      </c>
      <c r="BT55">
        <f t="shared" si="110"/>
        <v>1</v>
      </c>
      <c r="BU55">
        <f t="shared" si="111"/>
        <v>2</v>
      </c>
    </row>
    <row r="56" spans="1:73" x14ac:dyDescent="0.3">
      <c r="A56" s="6">
        <v>41</v>
      </c>
      <c r="B56" s="3">
        <v>3345</v>
      </c>
      <c r="C56" s="3">
        <v>3040</v>
      </c>
      <c r="D56" s="37">
        <v>4</v>
      </c>
      <c r="E56" s="55">
        <v>1</v>
      </c>
      <c r="F56" s="12">
        <v>1</v>
      </c>
      <c r="G56" s="56">
        <v>3</v>
      </c>
      <c r="H56" s="55">
        <v>0</v>
      </c>
      <c r="I56" s="12">
        <v>3</v>
      </c>
      <c r="J56" s="56">
        <v>1</v>
      </c>
      <c r="K56" s="55">
        <v>1</v>
      </c>
      <c r="L56" s="12">
        <v>2</v>
      </c>
      <c r="M56" s="56">
        <v>1</v>
      </c>
      <c r="N56" s="55">
        <v>3</v>
      </c>
      <c r="O56" s="12">
        <v>0</v>
      </c>
      <c r="P56" s="56">
        <v>0</v>
      </c>
      <c r="Q56" s="55"/>
      <c r="R56" s="12"/>
      <c r="S56" s="56"/>
      <c r="T56" s="12"/>
      <c r="U56" s="12"/>
      <c r="V56" s="41"/>
      <c r="W56" s="37">
        <v>1</v>
      </c>
      <c r="X56" s="12">
        <v>383</v>
      </c>
      <c r="Y56" s="12">
        <v>383</v>
      </c>
      <c r="Z56" s="38">
        <v>0</v>
      </c>
      <c r="AA56" s="69">
        <v>1</v>
      </c>
      <c r="AB56" s="3">
        <v>8</v>
      </c>
      <c r="AC56" s="3">
        <v>3</v>
      </c>
      <c r="AD56" s="3">
        <v>4</v>
      </c>
      <c r="AE56" s="3">
        <v>0</v>
      </c>
      <c r="AF56" s="3">
        <f t="shared" si="36"/>
        <v>16</v>
      </c>
      <c r="AG56" s="38">
        <f t="shared" si="77"/>
        <v>4</v>
      </c>
      <c r="AH56" s="69">
        <f t="shared" si="37"/>
        <v>1</v>
      </c>
      <c r="AI56" s="3">
        <f t="shared" si="38"/>
        <v>8</v>
      </c>
      <c r="AJ56" s="3">
        <f t="shared" si="14"/>
        <v>9</v>
      </c>
      <c r="AK56" s="3">
        <f t="shared" si="39"/>
        <v>1149</v>
      </c>
      <c r="AL56" s="3">
        <f t="shared" si="40"/>
        <v>1532</v>
      </c>
      <c r="AM56" s="38">
        <f t="shared" si="41"/>
        <v>0</v>
      </c>
      <c r="AN56" s="7">
        <f t="shared" si="161"/>
        <v>222</v>
      </c>
      <c r="AO56" s="7">
        <f t="shared" si="162"/>
        <v>240</v>
      </c>
      <c r="AP56" s="7">
        <f t="shared" si="163"/>
        <v>30660</v>
      </c>
      <c r="AQ56" s="7">
        <f t="shared" si="164"/>
        <v>22749</v>
      </c>
      <c r="AR56" s="7"/>
      <c r="AS56" s="3">
        <f t="shared" si="101"/>
        <v>3039.5</v>
      </c>
      <c r="AT56" s="3">
        <f t="shared" si="102"/>
        <v>3040.4</v>
      </c>
      <c r="AU56" s="1">
        <f t="shared" si="103"/>
        <v>3344.5</v>
      </c>
      <c r="AV56" s="1">
        <f t="shared" si="104"/>
        <v>3345.4</v>
      </c>
      <c r="AW56" s="19">
        <f t="shared" si="105"/>
        <v>1.100328947368421</v>
      </c>
      <c r="AX56" s="22">
        <f t="shared" si="21"/>
        <v>1.1003454515545319</v>
      </c>
      <c r="AY56" s="22">
        <f t="shared" si="22"/>
        <v>1.100641552886988</v>
      </c>
      <c r="AZ56" s="22">
        <f t="shared" si="23"/>
        <v>1.100019734245494</v>
      </c>
      <c r="BA56" s="22">
        <f t="shared" si="24"/>
        <v>1.1003157479279042</v>
      </c>
      <c r="BB56" s="23">
        <f t="shared" si="25"/>
        <v>1.100019734245494</v>
      </c>
      <c r="BC56" s="23">
        <f t="shared" si="106"/>
        <v>1.100328947368421</v>
      </c>
      <c r="BD56" s="23">
        <f t="shared" si="26"/>
        <v>1.100641552886988</v>
      </c>
      <c r="BQ56" s="3">
        <f t="shared" si="107"/>
        <v>3345</v>
      </c>
      <c r="BR56">
        <f t="shared" si="108"/>
        <v>3345</v>
      </c>
      <c r="BS56">
        <f t="shared" si="109"/>
        <v>3346</v>
      </c>
      <c r="BT56">
        <f t="shared" si="110"/>
        <v>1</v>
      </c>
      <c r="BU56">
        <f t="shared" si="111"/>
        <v>2</v>
      </c>
    </row>
    <row r="57" spans="1:73" x14ac:dyDescent="0.3">
      <c r="A57" s="4">
        <v>42</v>
      </c>
      <c r="B57" s="1">
        <v>3396</v>
      </c>
      <c r="C57" s="7">
        <v>3040</v>
      </c>
      <c r="D57" s="31">
        <v>4</v>
      </c>
      <c r="E57" s="49">
        <v>0</v>
      </c>
      <c r="F57" s="7">
        <v>2</v>
      </c>
      <c r="G57" s="50">
        <v>3</v>
      </c>
      <c r="H57" s="49">
        <v>1</v>
      </c>
      <c r="I57" s="7">
        <v>4</v>
      </c>
      <c r="J57" s="50">
        <v>1</v>
      </c>
      <c r="K57" s="49">
        <v>3</v>
      </c>
      <c r="L57" s="7">
        <v>0</v>
      </c>
      <c r="M57" s="50">
        <v>3</v>
      </c>
      <c r="N57" s="49">
        <v>0</v>
      </c>
      <c r="O57" s="7">
        <v>0</v>
      </c>
      <c r="P57" s="50">
        <v>0</v>
      </c>
      <c r="Q57" s="49"/>
      <c r="R57" s="7"/>
      <c r="S57" s="50"/>
      <c r="T57" s="7"/>
      <c r="U57" s="7"/>
      <c r="V57" s="33"/>
      <c r="W57" s="31">
        <v>2</v>
      </c>
      <c r="X57" s="7">
        <v>405</v>
      </c>
      <c r="Y57" s="7">
        <v>405</v>
      </c>
      <c r="Z57" s="32">
        <v>0</v>
      </c>
      <c r="AA57" s="67">
        <v>4</v>
      </c>
      <c r="AB57" s="1">
        <v>6</v>
      </c>
      <c r="AC57" s="1">
        <v>4</v>
      </c>
      <c r="AD57" s="1">
        <v>3</v>
      </c>
      <c r="AE57" s="1">
        <v>0</v>
      </c>
      <c r="AF57" s="1">
        <f t="shared" si="36"/>
        <v>17</v>
      </c>
      <c r="AG57" s="32">
        <f t="shared" si="77"/>
        <v>4</v>
      </c>
      <c r="AH57" s="67">
        <f t="shared" si="37"/>
        <v>8</v>
      </c>
      <c r="AI57" s="1">
        <f t="shared" si="38"/>
        <v>12</v>
      </c>
      <c r="AJ57" s="1">
        <f t="shared" si="14"/>
        <v>20</v>
      </c>
      <c r="AK57" s="1">
        <f t="shared" si="39"/>
        <v>1620</v>
      </c>
      <c r="AL57" s="1">
        <f t="shared" si="40"/>
        <v>1215</v>
      </c>
      <c r="AM57" s="32">
        <f t="shared" si="41"/>
        <v>0</v>
      </c>
      <c r="AN57" s="7">
        <f t="shared" si="161"/>
        <v>230</v>
      </c>
      <c r="AO57" s="7">
        <f t="shared" si="162"/>
        <v>252</v>
      </c>
      <c r="AP57" s="7">
        <f t="shared" si="163"/>
        <v>32280</v>
      </c>
      <c r="AQ57" s="7">
        <f t="shared" si="164"/>
        <v>23964</v>
      </c>
      <c r="AR57" s="7"/>
      <c r="AS57" s="7">
        <f t="shared" si="101"/>
        <v>3039.5</v>
      </c>
      <c r="AT57" s="7">
        <f t="shared" si="102"/>
        <v>3040.4</v>
      </c>
      <c r="AU57" s="1">
        <f t="shared" si="103"/>
        <v>3395.5</v>
      </c>
      <c r="AV57" s="1">
        <f t="shared" si="104"/>
        <v>3396.4</v>
      </c>
      <c r="AW57" s="17">
        <f t="shared" si="105"/>
        <v>1.1171052631578948</v>
      </c>
      <c r="AX57" s="22">
        <f t="shared" si="21"/>
        <v>1.1171245270603718</v>
      </c>
      <c r="AY57" s="22">
        <f t="shared" si="22"/>
        <v>1.1174206283928279</v>
      </c>
      <c r="AZ57" s="22">
        <f t="shared" si="23"/>
        <v>1.1167938429154058</v>
      </c>
      <c r="BA57" s="22">
        <f t="shared" si="24"/>
        <v>1.117089856597816</v>
      </c>
      <c r="BB57" s="23">
        <f t="shared" si="25"/>
        <v>1.1167938429154058</v>
      </c>
      <c r="BC57" s="23">
        <f t="shared" si="106"/>
        <v>1.1171052631578948</v>
      </c>
      <c r="BD57" s="23">
        <f t="shared" si="26"/>
        <v>1.1174206283928279</v>
      </c>
      <c r="BQ57" s="7">
        <f t="shared" si="107"/>
        <v>3396</v>
      </c>
      <c r="BR57">
        <f t="shared" si="108"/>
        <v>3396</v>
      </c>
      <c r="BS57">
        <f t="shared" si="109"/>
        <v>3397</v>
      </c>
      <c r="BT57">
        <f t="shared" si="110"/>
        <v>1</v>
      </c>
      <c r="BU57">
        <f t="shared" si="111"/>
        <v>2</v>
      </c>
    </row>
    <row r="58" spans="1:73" x14ac:dyDescent="0.3">
      <c r="A58" s="4">
        <v>43</v>
      </c>
      <c r="B58" s="1">
        <v>3243</v>
      </c>
      <c r="C58" s="7">
        <v>3040</v>
      </c>
      <c r="D58" s="31">
        <v>4</v>
      </c>
      <c r="E58" s="49">
        <v>1</v>
      </c>
      <c r="F58" s="7">
        <v>1</v>
      </c>
      <c r="G58" s="50">
        <v>3</v>
      </c>
      <c r="H58" s="49">
        <v>1</v>
      </c>
      <c r="I58" s="7">
        <v>1</v>
      </c>
      <c r="J58" s="50">
        <v>2</v>
      </c>
      <c r="K58" s="49">
        <v>1</v>
      </c>
      <c r="L58" s="7">
        <v>2</v>
      </c>
      <c r="M58" s="50">
        <v>0</v>
      </c>
      <c r="N58" s="49">
        <v>2</v>
      </c>
      <c r="O58" s="7">
        <v>0</v>
      </c>
      <c r="P58" s="50">
        <v>0</v>
      </c>
      <c r="Q58" s="49"/>
      <c r="R58" s="7"/>
      <c r="S58" s="50"/>
      <c r="T58" s="7"/>
      <c r="U58" s="7"/>
      <c r="V58" s="33"/>
      <c r="W58" s="31">
        <v>2</v>
      </c>
      <c r="X58" s="7">
        <v>480</v>
      </c>
      <c r="Y58" s="7">
        <v>480</v>
      </c>
      <c r="Z58" s="32">
        <v>0</v>
      </c>
      <c r="AA58" s="67">
        <v>2</v>
      </c>
      <c r="AB58" s="1">
        <v>10</v>
      </c>
      <c r="AC58" s="1">
        <v>1</v>
      </c>
      <c r="AD58" s="1">
        <v>1</v>
      </c>
      <c r="AE58" s="1">
        <v>0</v>
      </c>
      <c r="AF58" s="1">
        <f t="shared" si="36"/>
        <v>14</v>
      </c>
      <c r="AG58" s="32">
        <f t="shared" si="77"/>
        <v>4</v>
      </c>
      <c r="AH58" s="67">
        <f t="shared" si="37"/>
        <v>4</v>
      </c>
      <c r="AI58" s="1">
        <f t="shared" si="38"/>
        <v>20</v>
      </c>
      <c r="AJ58" s="1">
        <f t="shared" si="14"/>
        <v>24</v>
      </c>
      <c r="AK58" s="1">
        <f t="shared" si="39"/>
        <v>480</v>
      </c>
      <c r="AL58" s="1">
        <f t="shared" si="40"/>
        <v>480</v>
      </c>
      <c r="AM58" s="32">
        <f t="shared" si="41"/>
        <v>0</v>
      </c>
      <c r="AN58" s="7">
        <f t="shared" si="161"/>
        <v>234</v>
      </c>
      <c r="AO58" s="7">
        <f t="shared" si="162"/>
        <v>272</v>
      </c>
      <c r="AP58" s="7">
        <f t="shared" si="163"/>
        <v>32760</v>
      </c>
      <c r="AQ58" s="7">
        <f t="shared" si="164"/>
        <v>24444</v>
      </c>
      <c r="AR58" s="7"/>
      <c r="AS58" s="7">
        <f t="shared" si="101"/>
        <v>3039.5</v>
      </c>
      <c r="AT58" s="7">
        <f t="shared" si="102"/>
        <v>3040.4</v>
      </c>
      <c r="AU58" s="1">
        <f t="shared" si="103"/>
        <v>3242.5</v>
      </c>
      <c r="AV58" s="1">
        <f t="shared" si="104"/>
        <v>3243.4</v>
      </c>
      <c r="AW58" s="17">
        <f t="shared" si="105"/>
        <v>1.0667763157894736</v>
      </c>
      <c r="AX58" s="22">
        <f t="shared" si="21"/>
        <v>1.0667873005428525</v>
      </c>
      <c r="AY58" s="22">
        <f t="shared" si="22"/>
        <v>1.0670834018753084</v>
      </c>
      <c r="AZ58" s="22">
        <f t="shared" si="23"/>
        <v>1.0664715169056702</v>
      </c>
      <c r="BA58" s="22">
        <f t="shared" si="24"/>
        <v>1.0667675305880806</v>
      </c>
      <c r="BB58" s="23">
        <f t="shared" si="25"/>
        <v>1.0664715169056702</v>
      </c>
      <c r="BC58" s="23">
        <f t="shared" si="106"/>
        <v>1.0667763157894736</v>
      </c>
      <c r="BD58" s="23">
        <f t="shared" si="26"/>
        <v>1.0670834018753084</v>
      </c>
      <c r="BQ58" s="7">
        <f t="shared" si="107"/>
        <v>3243</v>
      </c>
      <c r="BR58">
        <f t="shared" si="108"/>
        <v>3244</v>
      </c>
      <c r="BS58">
        <f t="shared" si="109"/>
        <v>3244</v>
      </c>
      <c r="BT58">
        <f t="shared" si="110"/>
        <v>1</v>
      </c>
      <c r="BU58">
        <f t="shared" si="111"/>
        <v>1</v>
      </c>
    </row>
    <row r="59" spans="1:73" x14ac:dyDescent="0.3">
      <c r="A59" s="5">
        <v>44</v>
      </c>
      <c r="B59" s="2">
        <v>3881</v>
      </c>
      <c r="C59" s="2">
        <v>3474</v>
      </c>
      <c r="D59" s="34">
        <v>4</v>
      </c>
      <c r="E59" s="51">
        <v>0</v>
      </c>
      <c r="F59" s="10">
        <v>3</v>
      </c>
      <c r="G59" s="52">
        <v>2</v>
      </c>
      <c r="H59" s="51">
        <v>1</v>
      </c>
      <c r="I59" s="10">
        <v>3</v>
      </c>
      <c r="J59" s="52">
        <v>1</v>
      </c>
      <c r="K59" s="51">
        <v>1</v>
      </c>
      <c r="L59" s="10">
        <v>2</v>
      </c>
      <c r="M59" s="52">
        <v>1</v>
      </c>
      <c r="N59" s="51">
        <v>3</v>
      </c>
      <c r="O59" s="10">
        <v>0</v>
      </c>
      <c r="P59" s="52">
        <v>0</v>
      </c>
      <c r="Q59" s="59"/>
      <c r="R59" s="2"/>
      <c r="S59" s="60"/>
      <c r="T59" s="2"/>
      <c r="U59" s="2"/>
      <c r="V59" s="39"/>
      <c r="W59" s="34">
        <v>2</v>
      </c>
      <c r="X59" s="10">
        <v>570</v>
      </c>
      <c r="Y59" s="10">
        <v>570</v>
      </c>
      <c r="Z59" s="39">
        <v>0</v>
      </c>
      <c r="AA59" s="68">
        <v>4</v>
      </c>
      <c r="AB59" s="2">
        <v>12</v>
      </c>
      <c r="AC59" s="2">
        <v>1</v>
      </c>
      <c r="AD59" s="2">
        <v>0</v>
      </c>
      <c r="AE59" s="2">
        <v>0</v>
      </c>
      <c r="AF59" s="2">
        <f t="shared" si="36"/>
        <v>17</v>
      </c>
      <c r="AG59" s="39">
        <f t="shared" si="77"/>
        <v>4</v>
      </c>
      <c r="AH59" s="68">
        <f t="shared" si="37"/>
        <v>8</v>
      </c>
      <c r="AI59" s="2">
        <f t="shared" si="38"/>
        <v>24</v>
      </c>
      <c r="AJ59" s="2">
        <f t="shared" si="14"/>
        <v>32</v>
      </c>
      <c r="AK59" s="2">
        <f t="shared" si="39"/>
        <v>570</v>
      </c>
      <c r="AL59" s="2">
        <f t="shared" si="40"/>
        <v>0</v>
      </c>
      <c r="AM59" s="39">
        <f t="shared" si="41"/>
        <v>0</v>
      </c>
      <c r="AN59" s="7">
        <f t="shared" si="161"/>
        <v>242</v>
      </c>
      <c r="AO59" s="7">
        <f t="shared" si="162"/>
        <v>296</v>
      </c>
      <c r="AP59" s="7">
        <f t="shared" si="163"/>
        <v>33330</v>
      </c>
      <c r="AQ59" s="7">
        <f t="shared" si="164"/>
        <v>24444</v>
      </c>
      <c r="AR59" s="7"/>
      <c r="AS59" s="2">
        <f t="shared" si="101"/>
        <v>3473.5</v>
      </c>
      <c r="AT59" s="2">
        <f t="shared" si="102"/>
        <v>3474.4</v>
      </c>
      <c r="AU59" s="1">
        <f t="shared" si="103"/>
        <v>3880.5</v>
      </c>
      <c r="AV59" s="1">
        <f t="shared" si="104"/>
        <v>3881.4</v>
      </c>
      <c r="AW59" s="18">
        <f t="shared" si="105"/>
        <v>1.1171560161197467</v>
      </c>
      <c r="AX59" s="22">
        <f t="shared" si="21"/>
        <v>1.1171728803800201</v>
      </c>
      <c r="AY59" s="22">
        <f t="shared" si="22"/>
        <v>1.1174319850295091</v>
      </c>
      <c r="AZ59" s="22">
        <f t="shared" si="23"/>
        <v>1.1168834906746488</v>
      </c>
      <c r="BA59" s="22">
        <f t="shared" si="24"/>
        <v>1.117142528206309</v>
      </c>
      <c r="BB59" s="23">
        <f t="shared" si="25"/>
        <v>1.1168834906746488</v>
      </c>
      <c r="BC59" s="23">
        <f t="shared" si="106"/>
        <v>1.1171560161197467</v>
      </c>
      <c r="BD59" s="23">
        <f t="shared" si="26"/>
        <v>1.1174319850295091</v>
      </c>
      <c r="BQ59" s="2">
        <f t="shared" si="107"/>
        <v>3880</v>
      </c>
      <c r="BR59">
        <f t="shared" si="108"/>
        <v>3881</v>
      </c>
      <c r="BS59">
        <f t="shared" si="109"/>
        <v>3881</v>
      </c>
      <c r="BT59">
        <f t="shared" si="110"/>
        <v>1</v>
      </c>
      <c r="BU59">
        <f t="shared" si="111"/>
        <v>2</v>
      </c>
    </row>
    <row r="60" spans="1:73" x14ac:dyDescent="0.3">
      <c r="A60" s="6">
        <v>45</v>
      </c>
      <c r="B60" s="3">
        <v>3759</v>
      </c>
      <c r="C60" s="3">
        <v>3758</v>
      </c>
      <c r="D60" s="42"/>
      <c r="E60" s="61"/>
      <c r="F60" s="11"/>
      <c r="G60" s="62"/>
      <c r="H60" s="61"/>
      <c r="I60" s="11"/>
      <c r="J60" s="62"/>
      <c r="K60" s="61"/>
      <c r="L60" s="11"/>
      <c r="M60" s="62"/>
      <c r="N60" s="61"/>
      <c r="O60" s="11"/>
      <c r="P60" s="62"/>
      <c r="Q60" s="61"/>
      <c r="R60" s="11"/>
      <c r="S60" s="62"/>
      <c r="T60" s="11"/>
      <c r="U60" s="11"/>
      <c r="V60" s="40"/>
      <c r="W60" s="37">
        <v>1</v>
      </c>
      <c r="X60" s="12">
        <v>413</v>
      </c>
      <c r="Y60" s="12">
        <v>413</v>
      </c>
      <c r="Z60" s="38">
        <v>0</v>
      </c>
      <c r="AA60" s="42"/>
      <c r="AB60" s="11"/>
      <c r="AC60" s="11"/>
      <c r="AD60" s="11"/>
      <c r="AE60" s="11"/>
      <c r="AF60" s="12">
        <v>10</v>
      </c>
      <c r="AG60" s="41" t="e">
        <f t="shared" si="77"/>
        <v>#N/A</v>
      </c>
      <c r="AH60" s="42"/>
      <c r="AI60" s="11"/>
      <c r="AJ60" s="11">
        <f t="shared" si="14"/>
        <v>0</v>
      </c>
      <c r="AK60" s="11"/>
      <c r="AL60" s="11"/>
      <c r="AM60" s="40"/>
      <c r="AN60" s="7"/>
      <c r="AO60" s="7"/>
      <c r="AP60" s="7"/>
      <c r="AQ60" s="7"/>
      <c r="AR60" s="7"/>
      <c r="AS60" s="3">
        <f t="shared" si="101"/>
        <v>3757.5</v>
      </c>
      <c r="AT60" s="3">
        <f t="shared" si="102"/>
        <v>3758.4</v>
      </c>
      <c r="AU60" s="1">
        <f t="shared" si="103"/>
        <v>3758.5</v>
      </c>
      <c r="AV60" s="1">
        <f t="shared" si="104"/>
        <v>3759.4</v>
      </c>
      <c r="AW60" s="19">
        <f t="shared" si="105"/>
        <v>1.0002660989888239</v>
      </c>
      <c r="AX60" s="17">
        <f t="shared" si="21"/>
        <v>1.0002661343978709</v>
      </c>
      <c r="AY60" s="17">
        <f t="shared" si="22"/>
        <v>1.0005056553559548</v>
      </c>
      <c r="AZ60" s="17">
        <f t="shared" si="23"/>
        <v>1.0000266070668369</v>
      </c>
      <c r="BA60" s="17">
        <f t="shared" si="24"/>
        <v>1.0002660706683695</v>
      </c>
      <c r="BB60" s="29">
        <f t="shared" si="25"/>
        <v>1.0000266070668369</v>
      </c>
      <c r="BC60" s="29">
        <f t="shared" si="106"/>
        <v>1.0002660989888239</v>
      </c>
      <c r="BD60" s="29">
        <f t="shared" si="26"/>
        <v>1.0005056553559548</v>
      </c>
      <c r="BE60" s="1"/>
      <c r="BQ60" s="3">
        <f t="shared" si="107"/>
        <v>3758</v>
      </c>
      <c r="BR60">
        <f t="shared" si="108"/>
        <v>3759</v>
      </c>
      <c r="BS60">
        <f t="shared" si="109"/>
        <v>3759</v>
      </c>
      <c r="BT60">
        <f t="shared" si="110"/>
        <v>1</v>
      </c>
      <c r="BU60">
        <f t="shared" si="111"/>
        <v>2</v>
      </c>
    </row>
    <row r="61" spans="1:73" x14ac:dyDescent="0.3">
      <c r="A61" s="4">
        <v>45.1</v>
      </c>
      <c r="B61" s="1">
        <v>4386</v>
      </c>
      <c r="C61" s="7">
        <v>3758</v>
      </c>
      <c r="D61" s="31">
        <v>5</v>
      </c>
      <c r="E61" s="49">
        <v>0</v>
      </c>
      <c r="F61" s="7">
        <v>3</v>
      </c>
      <c r="G61" s="50">
        <v>2</v>
      </c>
      <c r="H61" s="49">
        <v>0</v>
      </c>
      <c r="I61" s="7">
        <v>4</v>
      </c>
      <c r="J61" s="50">
        <v>1</v>
      </c>
      <c r="K61" s="49">
        <v>1</v>
      </c>
      <c r="L61" s="7">
        <v>4</v>
      </c>
      <c r="M61" s="50">
        <v>0</v>
      </c>
      <c r="N61" s="49">
        <v>3</v>
      </c>
      <c r="O61" s="7">
        <v>0</v>
      </c>
      <c r="P61" s="50">
        <v>1</v>
      </c>
      <c r="Q61" s="49">
        <v>1</v>
      </c>
      <c r="R61" s="7">
        <v>0</v>
      </c>
      <c r="S61" s="50">
        <v>0</v>
      </c>
      <c r="T61" s="7"/>
      <c r="U61" s="7"/>
      <c r="V61" s="33"/>
      <c r="W61" s="31">
        <v>1</v>
      </c>
      <c r="X61" s="7">
        <v>413</v>
      </c>
      <c r="Y61" s="7">
        <v>413</v>
      </c>
      <c r="Z61" s="33">
        <v>0</v>
      </c>
      <c r="AA61" s="31">
        <v>1</v>
      </c>
      <c r="AB61" s="7">
        <v>14</v>
      </c>
      <c r="AC61" s="7">
        <v>3</v>
      </c>
      <c r="AD61" s="7">
        <v>2</v>
      </c>
      <c r="AE61" s="7">
        <v>0</v>
      </c>
      <c r="AF61" s="7">
        <f t="shared" si="36"/>
        <v>20</v>
      </c>
      <c r="AG61" s="33">
        <f t="shared" si="77"/>
        <v>5</v>
      </c>
      <c r="AH61" s="31">
        <f t="shared" ref="AH61" si="165">AA61*W61</f>
        <v>1</v>
      </c>
      <c r="AI61" s="7">
        <f t="shared" ref="AI61" si="166">AB61*W61</f>
        <v>14</v>
      </c>
      <c r="AJ61" s="7">
        <f t="shared" si="14"/>
        <v>15</v>
      </c>
      <c r="AK61" s="1">
        <f t="shared" ref="AK61" si="167">AC61*X61</f>
        <v>1239</v>
      </c>
      <c r="AL61" s="1">
        <f t="shared" ref="AL61" si="168">AD61*Y61</f>
        <v>826</v>
      </c>
      <c r="AM61" s="32">
        <f t="shared" ref="AM61" si="169">AE61*Z61</f>
        <v>0</v>
      </c>
      <c r="AN61" s="7">
        <f>AH61+AN59</f>
        <v>243</v>
      </c>
      <c r="AO61" s="7">
        <f>AI61+AO59</f>
        <v>310</v>
      </c>
      <c r="AP61" s="7">
        <f>AK61+AP59</f>
        <v>34569</v>
      </c>
      <c r="AQ61" s="7">
        <f>AL61+AQ59</f>
        <v>25270</v>
      </c>
      <c r="AR61" s="7"/>
      <c r="AS61" s="1">
        <f t="shared" si="101"/>
        <v>3757.5</v>
      </c>
      <c r="AT61" s="1">
        <f t="shared" si="102"/>
        <v>3758.4</v>
      </c>
      <c r="AU61" s="1">
        <f t="shared" si="103"/>
        <v>4385.5</v>
      </c>
      <c r="AV61" s="1">
        <f t="shared" si="104"/>
        <v>4386.3999999999996</v>
      </c>
      <c r="AW61" s="17">
        <f t="shared" si="105"/>
        <v>1.1671101649813731</v>
      </c>
      <c r="AX61" s="17">
        <f t="shared" ref="AX61" si="170">AU61/AS61</f>
        <v>1.1671324018629408</v>
      </c>
      <c r="AY61" s="17">
        <f t="shared" ref="AY61" si="171">AV61/AS61</f>
        <v>1.1673719228210244</v>
      </c>
      <c r="AZ61" s="17">
        <f t="shared" ref="AZ61" si="172">AU61/AT61</f>
        <v>1.1668529161345254</v>
      </c>
      <c r="BA61" s="17">
        <f t="shared" ref="BA61" si="173">AV61/AT61</f>
        <v>1.1670923797360577</v>
      </c>
      <c r="BB61" s="29">
        <f t="shared" ref="BB61" si="174">MIN(AX61:BA61)</f>
        <v>1.1668529161345254</v>
      </c>
      <c r="BC61" s="29">
        <f t="shared" si="106"/>
        <v>1.1671101649813731</v>
      </c>
      <c r="BD61" s="29">
        <f t="shared" ref="BD61" si="175">MAX(AX61:BA61)</f>
        <v>1.1673719228210244</v>
      </c>
      <c r="BE61" s="1"/>
      <c r="BQ61" s="3">
        <f t="shared" si="107"/>
        <v>4386</v>
      </c>
      <c r="BR61">
        <f t="shared" si="108"/>
        <v>4387</v>
      </c>
      <c r="BS61">
        <f t="shared" si="109"/>
        <v>4387</v>
      </c>
      <c r="BT61">
        <f t="shared" si="110"/>
        <v>1</v>
      </c>
      <c r="BU61">
        <f t="shared" si="111"/>
        <v>1</v>
      </c>
    </row>
    <row r="62" spans="1:73" x14ac:dyDescent="0.3">
      <c r="A62" s="4">
        <v>46</v>
      </c>
      <c r="B62" s="1">
        <v>4260</v>
      </c>
      <c r="C62" s="7">
        <v>3758</v>
      </c>
      <c r="D62" s="31">
        <v>4</v>
      </c>
      <c r="E62" s="49">
        <v>0</v>
      </c>
      <c r="F62" s="7">
        <v>1</v>
      </c>
      <c r="G62" s="50">
        <v>4</v>
      </c>
      <c r="H62" s="49">
        <v>0</v>
      </c>
      <c r="I62" s="7">
        <v>5</v>
      </c>
      <c r="J62" s="50">
        <v>0</v>
      </c>
      <c r="K62" s="49">
        <v>2</v>
      </c>
      <c r="L62" s="7">
        <v>2</v>
      </c>
      <c r="M62" s="50">
        <v>1</v>
      </c>
      <c r="N62" s="49">
        <v>3</v>
      </c>
      <c r="O62" s="7">
        <v>0</v>
      </c>
      <c r="P62" s="50">
        <v>0</v>
      </c>
      <c r="Q62" s="47"/>
      <c r="R62" s="1"/>
      <c r="S62" s="48"/>
      <c r="T62" s="1"/>
      <c r="U62" s="1"/>
      <c r="V62" s="32"/>
      <c r="W62" s="31">
        <v>2</v>
      </c>
      <c r="X62" s="7">
        <v>435</v>
      </c>
      <c r="Y62" s="7">
        <v>435</v>
      </c>
      <c r="Z62" s="32">
        <v>0</v>
      </c>
      <c r="AA62" s="67">
        <v>1</v>
      </c>
      <c r="AB62" s="1">
        <v>10</v>
      </c>
      <c r="AC62" s="1">
        <v>3</v>
      </c>
      <c r="AD62" s="1">
        <v>4</v>
      </c>
      <c r="AE62" s="1">
        <v>0</v>
      </c>
      <c r="AF62" s="1">
        <f t="shared" si="36"/>
        <v>18</v>
      </c>
      <c r="AG62" s="32">
        <f t="shared" si="77"/>
        <v>4</v>
      </c>
      <c r="AH62" s="67">
        <f t="shared" si="37"/>
        <v>2</v>
      </c>
      <c r="AI62" s="1">
        <f t="shared" si="38"/>
        <v>20</v>
      </c>
      <c r="AJ62" s="1">
        <f t="shared" si="14"/>
        <v>22</v>
      </c>
      <c r="AK62" s="1">
        <f t="shared" si="39"/>
        <v>1305</v>
      </c>
      <c r="AL62" s="1">
        <f t="shared" si="40"/>
        <v>1740</v>
      </c>
      <c r="AM62" s="32">
        <f t="shared" si="41"/>
        <v>0</v>
      </c>
      <c r="AN62" s="7">
        <f t="shared" ref="AN62:AN80" si="176">AH62+AN61</f>
        <v>245</v>
      </c>
      <c r="AO62" s="7">
        <f t="shared" ref="AO62:AO80" si="177">AI62+AO61</f>
        <v>330</v>
      </c>
      <c r="AP62" s="7">
        <f t="shared" ref="AP62:AP80" si="178">AK62+AP61</f>
        <v>35874</v>
      </c>
      <c r="AQ62" s="7">
        <f t="shared" ref="AQ62:AQ80" si="179">AL62+AQ61</f>
        <v>27010</v>
      </c>
      <c r="AR62" s="7"/>
      <c r="AS62" s="7">
        <f t="shared" si="101"/>
        <v>3757.5</v>
      </c>
      <c r="AT62" s="7">
        <f t="shared" si="102"/>
        <v>3758.4</v>
      </c>
      <c r="AU62" s="1">
        <f t="shared" si="103"/>
        <v>4259.5</v>
      </c>
      <c r="AV62" s="1">
        <f t="shared" si="104"/>
        <v>4260.3999999999996</v>
      </c>
      <c r="AW62" s="17">
        <f t="shared" si="105"/>
        <v>1.133581692389569</v>
      </c>
      <c r="AX62" s="17">
        <f t="shared" si="21"/>
        <v>1.1335994677312042</v>
      </c>
      <c r="AY62" s="17">
        <f t="shared" si="22"/>
        <v>1.1338389886892879</v>
      </c>
      <c r="AZ62" s="17">
        <f t="shared" si="23"/>
        <v>1.133328011919966</v>
      </c>
      <c r="BA62" s="17">
        <f t="shared" si="24"/>
        <v>1.1335674755214984</v>
      </c>
      <c r="BB62" s="29">
        <f t="shared" si="25"/>
        <v>1.133328011919966</v>
      </c>
      <c r="BC62" s="29">
        <f t="shared" si="106"/>
        <v>1.133581692389569</v>
      </c>
      <c r="BD62" s="29">
        <f t="shared" si="26"/>
        <v>1.1338389886892879</v>
      </c>
      <c r="BE62" s="1"/>
      <c r="BQ62" s="7">
        <f t="shared" si="107"/>
        <v>4260</v>
      </c>
      <c r="BR62">
        <f t="shared" si="108"/>
        <v>4261</v>
      </c>
      <c r="BS62">
        <f t="shared" si="109"/>
        <v>4261</v>
      </c>
      <c r="BT62">
        <f t="shared" si="110"/>
        <v>1</v>
      </c>
      <c r="BU62">
        <f t="shared" si="111"/>
        <v>1</v>
      </c>
    </row>
    <row r="63" spans="1:73" x14ac:dyDescent="0.3">
      <c r="A63" s="4">
        <v>47</v>
      </c>
      <c r="B63" s="1">
        <v>4745</v>
      </c>
      <c r="C63" s="7">
        <v>4008</v>
      </c>
      <c r="D63" s="31">
        <v>5</v>
      </c>
      <c r="E63" s="49">
        <v>0</v>
      </c>
      <c r="F63" s="7">
        <v>2</v>
      </c>
      <c r="G63" s="50">
        <v>3</v>
      </c>
      <c r="H63" s="49">
        <v>0</v>
      </c>
      <c r="I63" s="7">
        <v>3</v>
      </c>
      <c r="J63" s="50">
        <v>2</v>
      </c>
      <c r="K63" s="49">
        <v>1</v>
      </c>
      <c r="L63" s="7">
        <v>4</v>
      </c>
      <c r="M63" s="50">
        <v>0</v>
      </c>
      <c r="N63" s="49">
        <v>2</v>
      </c>
      <c r="O63" s="7">
        <v>2</v>
      </c>
      <c r="P63" s="50">
        <v>0</v>
      </c>
      <c r="Q63" s="49">
        <v>2</v>
      </c>
      <c r="R63" s="7">
        <v>0</v>
      </c>
      <c r="S63" s="50">
        <v>0</v>
      </c>
      <c r="T63" s="1"/>
      <c r="U63" s="1"/>
      <c r="V63" s="32"/>
      <c r="W63" s="31">
        <v>2</v>
      </c>
      <c r="X63" s="1">
        <v>518</v>
      </c>
      <c r="Y63" s="1">
        <v>518</v>
      </c>
      <c r="Z63" s="32">
        <v>0</v>
      </c>
      <c r="AA63" s="67">
        <v>2</v>
      </c>
      <c r="AB63" s="1">
        <v>15</v>
      </c>
      <c r="AC63" s="1">
        <v>1</v>
      </c>
      <c r="AD63" s="1">
        <v>3</v>
      </c>
      <c r="AE63" s="1">
        <v>0</v>
      </c>
      <c r="AF63" s="1">
        <f t="shared" si="36"/>
        <v>21</v>
      </c>
      <c r="AG63" s="32">
        <f t="shared" si="77"/>
        <v>5</v>
      </c>
      <c r="AH63" s="67">
        <f t="shared" si="37"/>
        <v>4</v>
      </c>
      <c r="AI63" s="1">
        <f t="shared" si="38"/>
        <v>30</v>
      </c>
      <c r="AJ63" s="1">
        <f t="shared" si="14"/>
        <v>34</v>
      </c>
      <c r="AK63" s="1">
        <f t="shared" si="39"/>
        <v>518</v>
      </c>
      <c r="AL63" s="1">
        <f t="shared" si="40"/>
        <v>1554</v>
      </c>
      <c r="AM63" s="32">
        <f t="shared" si="41"/>
        <v>0</v>
      </c>
      <c r="AN63" s="7">
        <f t="shared" si="176"/>
        <v>249</v>
      </c>
      <c r="AO63" s="7">
        <f t="shared" si="177"/>
        <v>360</v>
      </c>
      <c r="AP63" s="7">
        <f t="shared" si="178"/>
        <v>36392</v>
      </c>
      <c r="AQ63" s="7">
        <f t="shared" si="179"/>
        <v>28564</v>
      </c>
      <c r="AR63" s="7"/>
      <c r="AS63" s="8">
        <f t="shared" si="101"/>
        <v>4007.5</v>
      </c>
      <c r="AT63" s="8">
        <f t="shared" si="102"/>
        <v>4008.4</v>
      </c>
      <c r="AU63" s="1">
        <f t="shared" si="103"/>
        <v>4744.5</v>
      </c>
      <c r="AV63" s="1">
        <f t="shared" si="104"/>
        <v>4745.3999999999996</v>
      </c>
      <c r="AW63" s="17">
        <f t="shared" si="105"/>
        <v>1.183882235528942</v>
      </c>
      <c r="AX63" s="17">
        <f t="shared" si="21"/>
        <v>1.1839051777916407</v>
      </c>
      <c r="AY63" s="17">
        <f t="shared" si="22"/>
        <v>1.1841297567061759</v>
      </c>
      <c r="AZ63" s="17">
        <f t="shared" si="23"/>
        <v>1.1836393573495658</v>
      </c>
      <c r="BA63" s="17">
        <f t="shared" si="24"/>
        <v>1.1838638858397363</v>
      </c>
      <c r="BB63" s="29">
        <f t="shared" si="25"/>
        <v>1.1836393573495658</v>
      </c>
      <c r="BC63" s="29">
        <f t="shared" si="106"/>
        <v>1.183882235528942</v>
      </c>
      <c r="BD63" s="29">
        <f t="shared" si="26"/>
        <v>1.1841297567061759</v>
      </c>
      <c r="BE63" s="1"/>
      <c r="BQ63" s="8">
        <f t="shared" si="107"/>
        <v>4745</v>
      </c>
      <c r="BR63">
        <f t="shared" si="108"/>
        <v>4745</v>
      </c>
      <c r="BS63">
        <f t="shared" si="109"/>
        <v>4746</v>
      </c>
      <c r="BT63">
        <f t="shared" si="110"/>
        <v>1</v>
      </c>
      <c r="BU63">
        <f t="shared" si="111"/>
        <v>2</v>
      </c>
    </row>
    <row r="64" spans="1:73" x14ac:dyDescent="0.3">
      <c r="A64" s="5">
        <v>48</v>
      </c>
      <c r="B64" s="2">
        <v>4611</v>
      </c>
      <c r="C64" s="10">
        <v>4008</v>
      </c>
      <c r="D64" s="34">
        <v>5</v>
      </c>
      <c r="E64" s="51">
        <v>0</v>
      </c>
      <c r="F64" s="10">
        <v>2</v>
      </c>
      <c r="G64" s="52">
        <v>3</v>
      </c>
      <c r="H64" s="51">
        <v>0</v>
      </c>
      <c r="I64" s="10">
        <v>2</v>
      </c>
      <c r="J64" s="52">
        <v>3</v>
      </c>
      <c r="K64" s="51">
        <v>2</v>
      </c>
      <c r="L64" s="10">
        <v>2</v>
      </c>
      <c r="M64" s="52">
        <v>1</v>
      </c>
      <c r="N64" s="51">
        <v>2</v>
      </c>
      <c r="O64" s="10">
        <v>0</v>
      </c>
      <c r="P64" s="52">
        <v>1</v>
      </c>
      <c r="Q64" s="51">
        <v>1</v>
      </c>
      <c r="R64" s="10">
        <v>0</v>
      </c>
      <c r="S64" s="52">
        <v>0</v>
      </c>
      <c r="T64" s="2"/>
      <c r="U64" s="2"/>
      <c r="V64" s="39"/>
      <c r="W64" s="34">
        <v>3</v>
      </c>
      <c r="X64" s="2">
        <v>600</v>
      </c>
      <c r="Y64" s="2">
        <v>600</v>
      </c>
      <c r="Z64" s="39">
        <v>0</v>
      </c>
      <c r="AA64" s="68">
        <v>6</v>
      </c>
      <c r="AB64" s="2">
        <v>8</v>
      </c>
      <c r="AC64" s="2">
        <v>3</v>
      </c>
      <c r="AD64" s="2">
        <v>2</v>
      </c>
      <c r="AE64" s="2">
        <v>0</v>
      </c>
      <c r="AF64" s="2">
        <f t="shared" si="36"/>
        <v>19</v>
      </c>
      <c r="AG64" s="39">
        <f t="shared" si="77"/>
        <v>5</v>
      </c>
      <c r="AH64" s="68">
        <f t="shared" si="37"/>
        <v>18</v>
      </c>
      <c r="AI64" s="2">
        <f t="shared" si="38"/>
        <v>24</v>
      </c>
      <c r="AJ64" s="2">
        <f t="shared" si="14"/>
        <v>42</v>
      </c>
      <c r="AK64" s="2">
        <f t="shared" si="39"/>
        <v>1800</v>
      </c>
      <c r="AL64" s="2">
        <f t="shared" si="40"/>
        <v>1200</v>
      </c>
      <c r="AM64" s="39">
        <f t="shared" si="41"/>
        <v>0</v>
      </c>
      <c r="AN64" s="7">
        <f t="shared" si="176"/>
        <v>267</v>
      </c>
      <c r="AO64" s="7">
        <f t="shared" si="177"/>
        <v>384</v>
      </c>
      <c r="AP64" s="7">
        <f t="shared" si="178"/>
        <v>38192</v>
      </c>
      <c r="AQ64" s="7">
        <f t="shared" si="179"/>
        <v>29764</v>
      </c>
      <c r="AR64" s="7"/>
      <c r="AS64" s="9">
        <f t="shared" si="101"/>
        <v>4007.5</v>
      </c>
      <c r="AT64" s="9">
        <f t="shared" si="102"/>
        <v>4008.4</v>
      </c>
      <c r="AU64" s="1">
        <f t="shared" si="103"/>
        <v>4610.5</v>
      </c>
      <c r="AV64" s="1">
        <f t="shared" si="104"/>
        <v>4611.3999999999996</v>
      </c>
      <c r="AW64" s="18">
        <f t="shared" si="105"/>
        <v>1.1504491017964071</v>
      </c>
      <c r="AX64" s="22">
        <f t="shared" si="21"/>
        <v>1.1504678727386151</v>
      </c>
      <c r="AY64" s="22">
        <f t="shared" si="22"/>
        <v>1.1506924516531503</v>
      </c>
      <c r="AZ64" s="22">
        <f t="shared" si="23"/>
        <v>1.1502095599241593</v>
      </c>
      <c r="BA64" s="22">
        <f t="shared" si="24"/>
        <v>1.1504340884143298</v>
      </c>
      <c r="BB64" s="23">
        <f t="shared" si="25"/>
        <v>1.1502095599241593</v>
      </c>
      <c r="BC64" s="23">
        <f t="shared" si="106"/>
        <v>1.1504491017964071</v>
      </c>
      <c r="BD64" s="23">
        <f t="shared" si="26"/>
        <v>1.1506924516531503</v>
      </c>
      <c r="BQ64" s="9">
        <f t="shared" si="107"/>
        <v>4611</v>
      </c>
      <c r="BR64">
        <f t="shared" si="108"/>
        <v>4611</v>
      </c>
      <c r="BS64">
        <f t="shared" si="109"/>
        <v>4612</v>
      </c>
      <c r="BT64">
        <f t="shared" si="110"/>
        <v>1</v>
      </c>
      <c r="BU64">
        <f t="shared" si="111"/>
        <v>2</v>
      </c>
    </row>
    <row r="65" spans="1:73" x14ac:dyDescent="0.3">
      <c r="A65" s="12">
        <v>49</v>
      </c>
      <c r="B65" s="3">
        <v>4695</v>
      </c>
      <c r="C65" s="3">
        <v>4543</v>
      </c>
      <c r="D65" s="37">
        <v>4</v>
      </c>
      <c r="E65" s="55">
        <v>1</v>
      </c>
      <c r="F65" s="12">
        <v>2</v>
      </c>
      <c r="G65" s="56">
        <v>2</v>
      </c>
      <c r="H65" s="55">
        <v>2</v>
      </c>
      <c r="I65" s="12">
        <v>1</v>
      </c>
      <c r="J65" s="56">
        <v>1</v>
      </c>
      <c r="K65" s="55">
        <v>1</v>
      </c>
      <c r="L65" s="12">
        <v>0</v>
      </c>
      <c r="M65" s="56">
        <v>1</v>
      </c>
      <c r="N65" s="55">
        <v>1</v>
      </c>
      <c r="O65" s="12">
        <v>0</v>
      </c>
      <c r="P65" s="56">
        <v>0</v>
      </c>
      <c r="Q65" s="57"/>
      <c r="R65" s="3"/>
      <c r="S65" s="58"/>
      <c r="T65" s="3"/>
      <c r="U65" s="3"/>
      <c r="V65" s="38"/>
      <c r="W65" s="37">
        <v>3</v>
      </c>
      <c r="X65" s="3">
        <v>1500</v>
      </c>
      <c r="Y65" s="3">
        <v>1500</v>
      </c>
      <c r="Z65" s="38">
        <v>0</v>
      </c>
      <c r="AA65" s="69">
        <v>3</v>
      </c>
      <c r="AB65" s="3">
        <v>6</v>
      </c>
      <c r="AC65" s="3">
        <v>1</v>
      </c>
      <c r="AD65" s="3">
        <v>2</v>
      </c>
      <c r="AE65" s="3">
        <v>0</v>
      </c>
      <c r="AF65" s="3">
        <f t="shared" si="36"/>
        <v>12</v>
      </c>
      <c r="AG65" s="38">
        <f t="shared" si="77"/>
        <v>4</v>
      </c>
      <c r="AH65" s="69">
        <f t="shared" si="37"/>
        <v>9</v>
      </c>
      <c r="AI65" s="3">
        <f t="shared" si="38"/>
        <v>18</v>
      </c>
      <c r="AJ65" s="3">
        <f t="shared" si="14"/>
        <v>27</v>
      </c>
      <c r="AK65" s="3">
        <f t="shared" si="39"/>
        <v>1500</v>
      </c>
      <c r="AL65" s="3">
        <f t="shared" si="40"/>
        <v>3000</v>
      </c>
      <c r="AM65" s="38">
        <f t="shared" si="41"/>
        <v>0</v>
      </c>
      <c r="AN65" s="7">
        <f t="shared" si="176"/>
        <v>276</v>
      </c>
      <c r="AO65" s="7">
        <f t="shared" si="177"/>
        <v>402</v>
      </c>
      <c r="AP65" s="7">
        <f t="shared" si="178"/>
        <v>39692</v>
      </c>
      <c r="AQ65" s="7">
        <f t="shared" si="179"/>
        <v>32764</v>
      </c>
      <c r="AR65" s="7"/>
      <c r="AS65" s="3">
        <f t="shared" si="101"/>
        <v>4542.5</v>
      </c>
      <c r="AT65" s="3">
        <f t="shared" si="102"/>
        <v>4543.3999999999996</v>
      </c>
      <c r="AU65" s="1">
        <f t="shared" si="103"/>
        <v>4694.5</v>
      </c>
      <c r="AV65" s="1">
        <f t="shared" si="104"/>
        <v>4695.3999999999996</v>
      </c>
      <c r="AW65" s="19">
        <f t="shared" si="105"/>
        <v>1.0334580673563725</v>
      </c>
      <c r="AX65" s="22">
        <f t="shared" si="21"/>
        <v>1.0334617501375893</v>
      </c>
      <c r="AY65" s="22">
        <f t="shared" si="22"/>
        <v>1.0336598789212987</v>
      </c>
      <c r="AZ65" s="22">
        <f t="shared" si="23"/>
        <v>1.0332570321785448</v>
      </c>
      <c r="BA65" s="22">
        <f t="shared" si="24"/>
        <v>1.0334551217150152</v>
      </c>
      <c r="BB65" s="23">
        <f t="shared" si="25"/>
        <v>1.0332570321785448</v>
      </c>
      <c r="BC65" s="23">
        <f t="shared" si="106"/>
        <v>1.0334580673563725</v>
      </c>
      <c r="BD65" s="23">
        <f t="shared" si="26"/>
        <v>1.0336598789212987</v>
      </c>
      <c r="BQ65" s="3">
        <f t="shared" si="107"/>
        <v>4695</v>
      </c>
      <c r="BR65">
        <f t="shared" si="108"/>
        <v>4696</v>
      </c>
      <c r="BS65">
        <f t="shared" si="109"/>
        <v>4696</v>
      </c>
      <c r="BT65">
        <f t="shared" si="110"/>
        <v>1</v>
      </c>
      <c r="BU65">
        <f t="shared" si="111"/>
        <v>1</v>
      </c>
    </row>
    <row r="66" spans="1:73" x14ac:dyDescent="0.3">
      <c r="A66" s="7">
        <v>50</v>
      </c>
      <c r="B66" s="1">
        <v>4620</v>
      </c>
      <c r="C66" s="7">
        <v>4543</v>
      </c>
      <c r="D66" s="31">
        <v>4</v>
      </c>
      <c r="E66" s="49">
        <v>1</v>
      </c>
      <c r="F66" s="7">
        <v>3</v>
      </c>
      <c r="G66" s="50">
        <v>1</v>
      </c>
      <c r="H66" s="49">
        <v>3</v>
      </c>
      <c r="I66" s="7">
        <v>0</v>
      </c>
      <c r="J66" s="50">
        <v>1</v>
      </c>
      <c r="K66" s="49">
        <v>0</v>
      </c>
      <c r="L66" s="7">
        <v>0</v>
      </c>
      <c r="M66" s="50">
        <v>1</v>
      </c>
      <c r="N66" s="49">
        <v>1</v>
      </c>
      <c r="O66" s="7">
        <v>0</v>
      </c>
      <c r="P66" s="50">
        <v>0</v>
      </c>
      <c r="Q66" s="47"/>
      <c r="R66" s="1"/>
      <c r="S66" s="48"/>
      <c r="T66" s="1"/>
      <c r="U66" s="1"/>
      <c r="V66" s="32"/>
      <c r="W66" s="31">
        <v>3</v>
      </c>
      <c r="X66" s="1">
        <v>1500</v>
      </c>
      <c r="Y66" s="1">
        <v>1500</v>
      </c>
      <c r="Z66" s="32">
        <v>0</v>
      </c>
      <c r="AA66" s="67">
        <v>2</v>
      </c>
      <c r="AB66" s="1">
        <v>7</v>
      </c>
      <c r="AC66" s="1">
        <v>1</v>
      </c>
      <c r="AD66" s="1">
        <v>1</v>
      </c>
      <c r="AE66" s="1">
        <v>0</v>
      </c>
      <c r="AF66" s="1">
        <f t="shared" si="36"/>
        <v>11</v>
      </c>
      <c r="AG66" s="32">
        <f t="shared" si="77"/>
        <v>4</v>
      </c>
      <c r="AH66" s="67">
        <f t="shared" si="37"/>
        <v>6</v>
      </c>
      <c r="AI66" s="1">
        <f t="shared" si="38"/>
        <v>21</v>
      </c>
      <c r="AJ66" s="1">
        <f t="shared" si="14"/>
        <v>27</v>
      </c>
      <c r="AK66" s="1">
        <f t="shared" si="39"/>
        <v>1500</v>
      </c>
      <c r="AL66" s="1">
        <f t="shared" si="40"/>
        <v>1500</v>
      </c>
      <c r="AM66" s="32">
        <f t="shared" si="41"/>
        <v>0</v>
      </c>
      <c r="AN66" s="7">
        <f t="shared" si="176"/>
        <v>282</v>
      </c>
      <c r="AO66" s="7">
        <f t="shared" si="177"/>
        <v>423</v>
      </c>
      <c r="AP66" s="7">
        <f t="shared" si="178"/>
        <v>41192</v>
      </c>
      <c r="AQ66" s="7">
        <f t="shared" si="179"/>
        <v>34264</v>
      </c>
      <c r="AR66" s="7"/>
      <c r="AS66" s="7">
        <f t="shared" si="101"/>
        <v>4542.5</v>
      </c>
      <c r="AT66" s="7">
        <f t="shared" si="102"/>
        <v>4543.3999999999996</v>
      </c>
      <c r="AU66" s="1">
        <f t="shared" si="103"/>
        <v>4619.5</v>
      </c>
      <c r="AV66" s="1">
        <f t="shared" si="104"/>
        <v>4620.3999999999996</v>
      </c>
      <c r="AW66" s="17">
        <f t="shared" si="105"/>
        <v>1.0169491525423728</v>
      </c>
      <c r="AX66" s="22">
        <f t="shared" si="21"/>
        <v>1.0169510181618051</v>
      </c>
      <c r="AY66" s="22">
        <f t="shared" si="22"/>
        <v>1.0171491469455145</v>
      </c>
      <c r="AZ66" s="22">
        <f t="shared" si="23"/>
        <v>1.0167495708060044</v>
      </c>
      <c r="BA66" s="22">
        <f t="shared" si="24"/>
        <v>1.0169476603424747</v>
      </c>
      <c r="BB66" s="23">
        <f t="shared" si="25"/>
        <v>1.0167495708060044</v>
      </c>
      <c r="BC66" s="23">
        <f t="shared" si="106"/>
        <v>1.0169491525423728</v>
      </c>
      <c r="BD66" s="23">
        <f t="shared" si="26"/>
        <v>1.0171491469455145</v>
      </c>
      <c r="BQ66" s="7">
        <f t="shared" si="107"/>
        <v>4619</v>
      </c>
      <c r="BR66">
        <f t="shared" si="108"/>
        <v>4620</v>
      </c>
      <c r="BS66">
        <f t="shared" si="109"/>
        <v>4620</v>
      </c>
      <c r="BT66">
        <f t="shared" si="110"/>
        <v>1</v>
      </c>
      <c r="BU66">
        <f t="shared" si="111"/>
        <v>2</v>
      </c>
    </row>
    <row r="67" spans="1:73" x14ac:dyDescent="0.3">
      <c r="A67" s="7">
        <v>51</v>
      </c>
      <c r="B67" s="7">
        <v>4923</v>
      </c>
      <c r="C67" s="7">
        <v>4543</v>
      </c>
      <c r="D67" s="31">
        <v>5</v>
      </c>
      <c r="E67" s="49">
        <v>1</v>
      </c>
      <c r="F67" s="7">
        <v>2</v>
      </c>
      <c r="G67" s="50">
        <v>2</v>
      </c>
      <c r="H67" s="49">
        <v>1</v>
      </c>
      <c r="I67" s="7">
        <v>2</v>
      </c>
      <c r="J67" s="50">
        <v>1</v>
      </c>
      <c r="K67" s="49">
        <v>1</v>
      </c>
      <c r="L67" s="7">
        <v>1</v>
      </c>
      <c r="M67" s="50">
        <v>1</v>
      </c>
      <c r="N67" s="49">
        <v>1</v>
      </c>
      <c r="O67" s="7">
        <v>0</v>
      </c>
      <c r="P67" s="50">
        <v>1</v>
      </c>
      <c r="Q67" s="49">
        <v>1</v>
      </c>
      <c r="R67" s="7">
        <v>0</v>
      </c>
      <c r="S67" s="50">
        <v>0</v>
      </c>
      <c r="T67" s="7"/>
      <c r="U67" s="7"/>
      <c r="V67" s="33"/>
      <c r="W67" s="31">
        <v>3</v>
      </c>
      <c r="X67" s="7">
        <v>0</v>
      </c>
      <c r="Y67" s="7">
        <v>0</v>
      </c>
      <c r="Z67" s="33">
        <v>0</v>
      </c>
      <c r="AA67" s="31">
        <v>7</v>
      </c>
      <c r="AB67" s="7">
        <v>8</v>
      </c>
      <c r="AC67" s="7">
        <v>0</v>
      </c>
      <c r="AD67" s="7">
        <v>0</v>
      </c>
      <c r="AE67" s="7">
        <v>0</v>
      </c>
      <c r="AF67" s="1">
        <f t="shared" si="36"/>
        <v>15</v>
      </c>
      <c r="AG67" s="32">
        <f t="shared" si="77"/>
        <v>5</v>
      </c>
      <c r="AH67" s="67">
        <f t="shared" si="37"/>
        <v>21</v>
      </c>
      <c r="AI67" s="1">
        <f t="shared" si="38"/>
        <v>24</v>
      </c>
      <c r="AJ67" s="1">
        <f t="shared" si="14"/>
        <v>45</v>
      </c>
      <c r="AK67" s="1">
        <f t="shared" si="39"/>
        <v>0</v>
      </c>
      <c r="AL67" s="1">
        <f t="shared" si="40"/>
        <v>0</v>
      </c>
      <c r="AM67" s="32">
        <f t="shared" si="41"/>
        <v>0</v>
      </c>
      <c r="AN67" s="7">
        <f t="shared" si="176"/>
        <v>303</v>
      </c>
      <c r="AO67" s="7">
        <f t="shared" si="177"/>
        <v>447</v>
      </c>
      <c r="AP67" s="7">
        <f t="shared" si="178"/>
        <v>41192</v>
      </c>
      <c r="AQ67" s="7">
        <f t="shared" si="179"/>
        <v>34264</v>
      </c>
      <c r="AR67" s="7"/>
      <c r="AS67" s="7">
        <f t="shared" ref="AS67:AS80" si="180">C67-$AS$1</f>
        <v>4542.5</v>
      </c>
      <c r="AT67" s="7">
        <f t="shared" ref="AT67:AT80" si="181">C67+$AT$1</f>
        <v>4543.3999999999996</v>
      </c>
      <c r="AU67" s="1">
        <f t="shared" ref="AU67:AU80" si="182">B67-$AS$1</f>
        <v>4922.5</v>
      </c>
      <c r="AV67" s="1">
        <f t="shared" ref="AV67:AV80" si="183">B67+$AT$1</f>
        <v>4923.3999999999996</v>
      </c>
      <c r="AW67" s="17">
        <f t="shared" ref="AW67:AW80" si="184">B67/C67</f>
        <v>1.0836451683909312</v>
      </c>
      <c r="AX67" s="22">
        <f t="shared" ref="AX67" si="185">AU67/AS67</f>
        <v>1.0836543753439736</v>
      </c>
      <c r="AY67" s="22">
        <f t="shared" ref="AY67" si="186">AV67/AS67</f>
        <v>1.083852504127683</v>
      </c>
      <c r="AZ67" s="22">
        <f t="shared" ref="AZ67" si="187">AU67/AT67</f>
        <v>1.0834397147510675</v>
      </c>
      <c r="BA67" s="22">
        <f t="shared" ref="BA67" si="188">AV67/AT67</f>
        <v>1.0836378042875379</v>
      </c>
      <c r="BB67" s="23">
        <f t="shared" ref="BB67" si="189">MIN(AX67:BA67)</f>
        <v>1.0834397147510675</v>
      </c>
      <c r="BC67" s="23">
        <f t="shared" ref="BC67:BC80" si="190">B67/C67</f>
        <v>1.0836451683909312</v>
      </c>
      <c r="BD67" s="23">
        <f t="shared" ref="BD67" si="191">MAX(AX67:BA67)</f>
        <v>1.083852504127683</v>
      </c>
      <c r="BQ67" s="7">
        <f t="shared" ref="BQ67:BQ80" si="192">ROUND($BN$6*$AS67*(1+$BM$6*($AF67-10)),0)</f>
        <v>4923</v>
      </c>
      <c r="BR67">
        <f t="shared" ref="BR67:BR80" si="193">ROUND($BN$6*$C67*(1+$BM$6*($AF67-10)),0)</f>
        <v>4923</v>
      </c>
      <c r="BS67">
        <f t="shared" ref="BS67:BS80" si="194">ROUND($BN$6*$AT67*(1+$BM$6*($AF67-10)),0)</f>
        <v>4924</v>
      </c>
      <c r="BT67">
        <f t="shared" ref="BT67:BT98" si="195">IF(ISERROR(MATCH(B67,BQ67:BS67,0)),0,1)</f>
        <v>1</v>
      </c>
      <c r="BU67">
        <f t="shared" ref="BU67:BU80" si="196">COUNTIF(BQ67:BS67,B67)</f>
        <v>2</v>
      </c>
    </row>
    <row r="68" spans="1:73" x14ac:dyDescent="0.3">
      <c r="A68" s="10">
        <v>52</v>
      </c>
      <c r="B68" s="2">
        <v>4771</v>
      </c>
      <c r="C68" s="2">
        <v>4543</v>
      </c>
      <c r="D68" s="34">
        <v>3</v>
      </c>
      <c r="E68" s="51">
        <v>1</v>
      </c>
      <c r="F68" s="10">
        <v>2</v>
      </c>
      <c r="G68" s="52">
        <v>2</v>
      </c>
      <c r="H68" s="51">
        <v>0</v>
      </c>
      <c r="I68" s="10">
        <v>3</v>
      </c>
      <c r="J68" s="52">
        <v>1</v>
      </c>
      <c r="K68" s="51">
        <v>4</v>
      </c>
      <c r="L68" s="10">
        <v>0</v>
      </c>
      <c r="M68" s="52">
        <v>0</v>
      </c>
      <c r="N68" s="59"/>
      <c r="O68" s="2"/>
      <c r="P68" s="60"/>
      <c r="Q68" s="59"/>
      <c r="R68" s="2"/>
      <c r="S68" s="60"/>
      <c r="T68" s="2"/>
      <c r="U68" s="2"/>
      <c r="V68" s="39"/>
      <c r="W68" s="34">
        <v>5</v>
      </c>
      <c r="X68" s="10">
        <v>0</v>
      </c>
      <c r="Y68" s="10">
        <v>0</v>
      </c>
      <c r="Z68" s="35">
        <v>125</v>
      </c>
      <c r="AA68" s="34">
        <v>9</v>
      </c>
      <c r="AB68" s="10">
        <v>4</v>
      </c>
      <c r="AC68" s="10">
        <v>0</v>
      </c>
      <c r="AD68" s="10">
        <v>0</v>
      </c>
      <c r="AE68" s="10">
        <v>0</v>
      </c>
      <c r="AF68" s="2">
        <f t="shared" si="36"/>
        <v>13</v>
      </c>
      <c r="AG68" s="39">
        <f t="shared" si="77"/>
        <v>3</v>
      </c>
      <c r="AH68" s="68">
        <f t="shared" si="37"/>
        <v>45</v>
      </c>
      <c r="AI68" s="2">
        <f t="shared" si="38"/>
        <v>20</v>
      </c>
      <c r="AJ68" s="2">
        <f t="shared" ref="AJ68:AJ80" si="197">AI68+AH68</f>
        <v>65</v>
      </c>
      <c r="AK68" s="2">
        <f t="shared" si="39"/>
        <v>0</v>
      </c>
      <c r="AL68" s="2">
        <f t="shared" si="40"/>
        <v>0</v>
      </c>
      <c r="AM68" s="39">
        <f t="shared" si="41"/>
        <v>0</v>
      </c>
      <c r="AN68" s="7">
        <f t="shared" si="176"/>
        <v>348</v>
      </c>
      <c r="AO68" s="7">
        <f t="shared" si="177"/>
        <v>467</v>
      </c>
      <c r="AP68" s="7">
        <f t="shared" si="178"/>
        <v>41192</v>
      </c>
      <c r="AQ68" s="7">
        <f t="shared" si="179"/>
        <v>34264</v>
      </c>
      <c r="AR68" s="7"/>
      <c r="AS68" s="2">
        <f t="shared" si="180"/>
        <v>4542.5</v>
      </c>
      <c r="AT68" s="2">
        <f t="shared" si="181"/>
        <v>4543.3999999999996</v>
      </c>
      <c r="AU68" s="1">
        <f t="shared" si="182"/>
        <v>4770.5</v>
      </c>
      <c r="AV68" s="1">
        <f t="shared" si="183"/>
        <v>4771.3999999999996</v>
      </c>
      <c r="AW68" s="18">
        <f t="shared" si="184"/>
        <v>1.0501871010345587</v>
      </c>
      <c r="AX68" s="22">
        <f t="shared" si="21"/>
        <v>1.0501926252063842</v>
      </c>
      <c r="AY68" s="22">
        <f t="shared" si="22"/>
        <v>1.0503907539900934</v>
      </c>
      <c r="AZ68" s="22">
        <f t="shared" si="23"/>
        <v>1.0499845930360523</v>
      </c>
      <c r="BA68" s="22">
        <f t="shared" si="24"/>
        <v>1.0501826825725227</v>
      </c>
      <c r="BB68" s="23">
        <f t="shared" si="25"/>
        <v>1.0499845930360523</v>
      </c>
      <c r="BC68" s="23">
        <f t="shared" si="190"/>
        <v>1.0501871010345587</v>
      </c>
      <c r="BD68" s="23">
        <f t="shared" si="26"/>
        <v>1.0503907539900934</v>
      </c>
      <c r="BQ68" s="2">
        <f t="shared" si="192"/>
        <v>4771</v>
      </c>
      <c r="BR68">
        <f t="shared" si="193"/>
        <v>4772</v>
      </c>
      <c r="BS68">
        <f t="shared" si="194"/>
        <v>4772</v>
      </c>
      <c r="BT68">
        <f t="shared" si="195"/>
        <v>1</v>
      </c>
      <c r="BU68">
        <f t="shared" si="196"/>
        <v>1</v>
      </c>
    </row>
    <row r="69" spans="1:73" x14ac:dyDescent="0.3">
      <c r="A69" s="3">
        <v>53</v>
      </c>
      <c r="B69" s="3">
        <v>5386</v>
      </c>
      <c r="C69" s="3">
        <v>5211</v>
      </c>
      <c r="D69" s="37">
        <v>3</v>
      </c>
      <c r="E69" s="55">
        <v>1</v>
      </c>
      <c r="F69" s="12">
        <v>2</v>
      </c>
      <c r="G69" s="56">
        <v>2</v>
      </c>
      <c r="H69" s="55">
        <v>1</v>
      </c>
      <c r="I69" s="12">
        <v>3</v>
      </c>
      <c r="J69" s="56">
        <v>0</v>
      </c>
      <c r="K69" s="55">
        <v>3</v>
      </c>
      <c r="L69" s="12">
        <v>0</v>
      </c>
      <c r="M69" s="56">
        <v>0</v>
      </c>
      <c r="N69" s="57"/>
      <c r="O69" s="3"/>
      <c r="P69" s="58"/>
      <c r="Q69" s="57"/>
      <c r="R69" s="3"/>
      <c r="S69" s="58"/>
      <c r="T69" s="3"/>
      <c r="U69" s="3"/>
      <c r="V69" s="38"/>
      <c r="W69" s="37">
        <v>3</v>
      </c>
      <c r="X69" s="12">
        <v>0</v>
      </c>
      <c r="Y69" s="12">
        <v>0</v>
      </c>
      <c r="Z69" s="41">
        <v>0</v>
      </c>
      <c r="AA69" s="37">
        <v>5</v>
      </c>
      <c r="AB69" s="12">
        <v>7</v>
      </c>
      <c r="AC69" s="12">
        <v>0</v>
      </c>
      <c r="AD69" s="12">
        <v>0</v>
      </c>
      <c r="AE69" s="12">
        <v>0</v>
      </c>
      <c r="AF69" s="3">
        <f t="shared" si="36"/>
        <v>12</v>
      </c>
      <c r="AG69" s="38">
        <f t="shared" si="77"/>
        <v>3</v>
      </c>
      <c r="AH69" s="69">
        <f t="shared" si="37"/>
        <v>15</v>
      </c>
      <c r="AI69" s="3">
        <f t="shared" si="38"/>
        <v>21</v>
      </c>
      <c r="AJ69" s="3">
        <f t="shared" si="197"/>
        <v>36</v>
      </c>
      <c r="AK69" s="3">
        <f t="shared" si="39"/>
        <v>0</v>
      </c>
      <c r="AL69" s="3">
        <f t="shared" si="40"/>
        <v>0</v>
      </c>
      <c r="AM69" s="38">
        <f t="shared" si="41"/>
        <v>0</v>
      </c>
      <c r="AN69" s="7">
        <f t="shared" si="176"/>
        <v>363</v>
      </c>
      <c r="AO69" s="7">
        <f t="shared" si="177"/>
        <v>488</v>
      </c>
      <c r="AP69" s="7">
        <f t="shared" si="178"/>
        <v>41192</v>
      </c>
      <c r="AQ69" s="7">
        <f t="shared" si="179"/>
        <v>34264</v>
      </c>
      <c r="AR69" s="7"/>
      <c r="AS69" s="3">
        <f t="shared" si="180"/>
        <v>5210.5</v>
      </c>
      <c r="AT69" s="3">
        <f t="shared" si="181"/>
        <v>5211.3999999999996</v>
      </c>
      <c r="AU69" s="1">
        <f t="shared" si="182"/>
        <v>5385.5</v>
      </c>
      <c r="AV69" s="1">
        <f t="shared" si="183"/>
        <v>5386.4</v>
      </c>
      <c r="AW69" s="19">
        <f t="shared" si="184"/>
        <v>1.033582805603531</v>
      </c>
      <c r="AX69" s="22">
        <f t="shared" si="21"/>
        <v>1.0335860282122638</v>
      </c>
      <c r="AY69" s="22">
        <f t="shared" si="22"/>
        <v>1.0337587563573554</v>
      </c>
      <c r="AZ69" s="22">
        <f t="shared" si="23"/>
        <v>1.0334075296465441</v>
      </c>
      <c r="BA69" s="22">
        <f t="shared" si="24"/>
        <v>1.0335802279617761</v>
      </c>
      <c r="BB69" s="23">
        <f t="shared" si="25"/>
        <v>1.0334075296465441</v>
      </c>
      <c r="BC69" s="23">
        <f t="shared" si="190"/>
        <v>1.033582805603531</v>
      </c>
      <c r="BD69" s="23">
        <f t="shared" si="26"/>
        <v>1.0337587563573554</v>
      </c>
      <c r="BQ69" s="3">
        <f t="shared" si="192"/>
        <v>5386</v>
      </c>
      <c r="BR69">
        <f t="shared" si="193"/>
        <v>5386</v>
      </c>
      <c r="BS69">
        <f t="shared" si="194"/>
        <v>5387</v>
      </c>
      <c r="BT69">
        <f t="shared" si="195"/>
        <v>1</v>
      </c>
      <c r="BU69">
        <f t="shared" si="196"/>
        <v>2</v>
      </c>
    </row>
    <row r="70" spans="1:73" x14ac:dyDescent="0.3">
      <c r="A70" s="7">
        <v>54</v>
      </c>
      <c r="B70" s="1">
        <v>5734</v>
      </c>
      <c r="C70" s="7">
        <v>5211</v>
      </c>
      <c r="D70" s="31">
        <v>4</v>
      </c>
      <c r="E70" s="49">
        <v>0</v>
      </c>
      <c r="F70" s="7">
        <v>1</v>
      </c>
      <c r="G70" s="50">
        <v>4</v>
      </c>
      <c r="H70" s="49">
        <v>1</v>
      </c>
      <c r="I70" s="7">
        <v>3</v>
      </c>
      <c r="J70" s="50">
        <v>1</v>
      </c>
      <c r="K70" s="49">
        <v>2</v>
      </c>
      <c r="L70" s="7">
        <v>0</v>
      </c>
      <c r="M70" s="50">
        <v>2</v>
      </c>
      <c r="N70" s="49">
        <v>2</v>
      </c>
      <c r="O70" s="7">
        <v>0</v>
      </c>
      <c r="P70" s="50">
        <v>0</v>
      </c>
      <c r="Q70" s="47"/>
      <c r="R70" s="1"/>
      <c r="S70" s="48"/>
      <c r="T70" s="1"/>
      <c r="U70" s="1"/>
      <c r="V70" s="32"/>
      <c r="W70" s="31">
        <v>3</v>
      </c>
      <c r="X70" s="7">
        <v>0</v>
      </c>
      <c r="Y70" s="7">
        <v>0</v>
      </c>
      <c r="Z70" s="33">
        <v>0</v>
      </c>
      <c r="AA70" s="31">
        <v>7</v>
      </c>
      <c r="AB70" s="7">
        <v>9</v>
      </c>
      <c r="AC70" s="7">
        <v>0</v>
      </c>
      <c r="AD70" s="7">
        <v>0</v>
      </c>
      <c r="AE70" s="7">
        <v>0</v>
      </c>
      <c r="AF70" s="1">
        <f t="shared" si="36"/>
        <v>16</v>
      </c>
      <c r="AG70" s="32">
        <f t="shared" si="77"/>
        <v>4</v>
      </c>
      <c r="AH70" s="67">
        <f t="shared" si="37"/>
        <v>21</v>
      </c>
      <c r="AI70" s="1">
        <f t="shared" si="38"/>
        <v>27</v>
      </c>
      <c r="AJ70" s="1">
        <f t="shared" si="197"/>
        <v>48</v>
      </c>
      <c r="AK70" s="1">
        <f t="shared" si="39"/>
        <v>0</v>
      </c>
      <c r="AL70" s="1">
        <f t="shared" si="40"/>
        <v>0</v>
      </c>
      <c r="AM70" s="32">
        <f t="shared" si="41"/>
        <v>0</v>
      </c>
      <c r="AN70" s="7">
        <f t="shared" si="176"/>
        <v>384</v>
      </c>
      <c r="AO70" s="7">
        <f t="shared" si="177"/>
        <v>515</v>
      </c>
      <c r="AP70" s="7">
        <f t="shared" si="178"/>
        <v>41192</v>
      </c>
      <c r="AQ70" s="7">
        <f t="shared" si="179"/>
        <v>34264</v>
      </c>
      <c r="AR70" s="7"/>
      <c r="AS70" s="7">
        <f t="shared" si="180"/>
        <v>5210.5</v>
      </c>
      <c r="AT70" s="7">
        <f t="shared" si="181"/>
        <v>5211.3999999999996</v>
      </c>
      <c r="AU70" s="1">
        <f t="shared" si="182"/>
        <v>5733.5</v>
      </c>
      <c r="AV70" s="1">
        <f t="shared" si="183"/>
        <v>5734.4</v>
      </c>
      <c r="AW70" s="17">
        <f t="shared" si="184"/>
        <v>1.1003646133179812</v>
      </c>
      <c r="AX70" s="22">
        <f t="shared" si="21"/>
        <v>1.1003742443143651</v>
      </c>
      <c r="AY70" s="22">
        <f t="shared" si="22"/>
        <v>1.1005469724594568</v>
      </c>
      <c r="AZ70" s="22">
        <f t="shared" si="23"/>
        <v>1.1001842115362475</v>
      </c>
      <c r="BA70" s="22">
        <f t="shared" si="24"/>
        <v>1.1003569098514794</v>
      </c>
      <c r="BB70" s="23">
        <f t="shared" si="25"/>
        <v>1.1001842115362475</v>
      </c>
      <c r="BC70" s="23">
        <f t="shared" si="190"/>
        <v>1.1003646133179812</v>
      </c>
      <c r="BD70" s="23">
        <f t="shared" si="26"/>
        <v>1.1005469724594568</v>
      </c>
      <c r="BQ70" s="7">
        <f t="shared" si="192"/>
        <v>5734</v>
      </c>
      <c r="BR70">
        <f t="shared" si="193"/>
        <v>5734</v>
      </c>
      <c r="BS70">
        <f t="shared" si="194"/>
        <v>5735</v>
      </c>
      <c r="BT70">
        <f t="shared" si="195"/>
        <v>1</v>
      </c>
      <c r="BU70">
        <f t="shared" si="196"/>
        <v>2</v>
      </c>
    </row>
    <row r="71" spans="1:73" x14ac:dyDescent="0.3">
      <c r="A71" s="7">
        <v>55</v>
      </c>
      <c r="B71" s="1">
        <v>5299</v>
      </c>
      <c r="C71" s="7">
        <v>5211</v>
      </c>
      <c r="D71" s="31">
        <v>4</v>
      </c>
      <c r="E71" s="49">
        <v>2</v>
      </c>
      <c r="F71" s="7">
        <v>1</v>
      </c>
      <c r="G71" s="50">
        <v>2</v>
      </c>
      <c r="H71" s="49">
        <v>0</v>
      </c>
      <c r="I71" s="7">
        <v>3</v>
      </c>
      <c r="J71" s="50">
        <v>0</v>
      </c>
      <c r="K71" s="49">
        <v>3</v>
      </c>
      <c r="L71" s="7">
        <v>0</v>
      </c>
      <c r="M71" s="50">
        <v>0</v>
      </c>
      <c r="N71" s="47"/>
      <c r="O71" s="1"/>
      <c r="P71" s="48"/>
      <c r="Q71" s="47"/>
      <c r="R71" s="1"/>
      <c r="S71" s="48"/>
      <c r="T71" s="1"/>
      <c r="U71" s="1"/>
      <c r="V71" s="32"/>
      <c r="W71" s="31">
        <v>3</v>
      </c>
      <c r="X71" s="7">
        <v>0</v>
      </c>
      <c r="Y71" s="7">
        <v>0</v>
      </c>
      <c r="Z71" s="33">
        <v>0</v>
      </c>
      <c r="AA71" s="31">
        <v>5</v>
      </c>
      <c r="AB71" s="7">
        <v>6</v>
      </c>
      <c r="AC71" s="7">
        <v>0</v>
      </c>
      <c r="AD71" s="7">
        <v>0</v>
      </c>
      <c r="AE71" s="7">
        <v>0</v>
      </c>
      <c r="AF71" s="1">
        <f t="shared" si="36"/>
        <v>11</v>
      </c>
      <c r="AG71" s="32">
        <f t="shared" si="77"/>
        <v>3</v>
      </c>
      <c r="AH71" s="67">
        <f t="shared" si="37"/>
        <v>15</v>
      </c>
      <c r="AI71" s="1">
        <f t="shared" si="38"/>
        <v>18</v>
      </c>
      <c r="AJ71" s="1">
        <f t="shared" si="197"/>
        <v>33</v>
      </c>
      <c r="AK71" s="1">
        <f t="shared" si="39"/>
        <v>0</v>
      </c>
      <c r="AL71" s="1">
        <f t="shared" si="40"/>
        <v>0</v>
      </c>
      <c r="AM71" s="32">
        <f t="shared" si="41"/>
        <v>0</v>
      </c>
      <c r="AN71" s="7">
        <f t="shared" si="176"/>
        <v>399</v>
      </c>
      <c r="AO71" s="7">
        <f t="shared" si="177"/>
        <v>533</v>
      </c>
      <c r="AP71" s="7">
        <f t="shared" si="178"/>
        <v>41192</v>
      </c>
      <c r="AQ71" s="7">
        <f t="shared" si="179"/>
        <v>34264</v>
      </c>
      <c r="AR71" s="7"/>
      <c r="AS71" s="7">
        <f t="shared" si="180"/>
        <v>5210.5</v>
      </c>
      <c r="AT71" s="7">
        <f t="shared" si="181"/>
        <v>5211.3999999999996</v>
      </c>
      <c r="AU71" s="1">
        <f t="shared" si="182"/>
        <v>5298.5</v>
      </c>
      <c r="AV71" s="1">
        <f t="shared" si="183"/>
        <v>5299.4</v>
      </c>
      <c r="AW71" s="17">
        <f t="shared" si="184"/>
        <v>1.0168873536749183</v>
      </c>
      <c r="AX71" s="22">
        <f t="shared" si="21"/>
        <v>1.0168889741867384</v>
      </c>
      <c r="AY71" s="22">
        <f t="shared" si="22"/>
        <v>1.0170617023318298</v>
      </c>
      <c r="AZ71" s="22">
        <f t="shared" si="23"/>
        <v>1.0167133591741184</v>
      </c>
      <c r="BA71" s="22">
        <f t="shared" si="24"/>
        <v>1.0168860574893503</v>
      </c>
      <c r="BB71" s="23">
        <f t="shared" si="25"/>
        <v>1.0167133591741184</v>
      </c>
      <c r="BC71" s="23">
        <f t="shared" si="190"/>
        <v>1.0168873536749183</v>
      </c>
      <c r="BD71" s="23">
        <f t="shared" si="26"/>
        <v>1.0170617023318298</v>
      </c>
      <c r="BQ71" s="7">
        <f t="shared" si="192"/>
        <v>5299</v>
      </c>
      <c r="BR71">
        <f t="shared" si="193"/>
        <v>5299</v>
      </c>
      <c r="BS71">
        <f t="shared" si="194"/>
        <v>5300</v>
      </c>
      <c r="BT71">
        <f t="shared" si="195"/>
        <v>1</v>
      </c>
      <c r="BU71">
        <f t="shared" si="196"/>
        <v>2</v>
      </c>
    </row>
    <row r="72" spans="1:73" x14ac:dyDescent="0.3">
      <c r="A72" s="2">
        <v>56</v>
      </c>
      <c r="B72" s="2">
        <v>5821</v>
      </c>
      <c r="C72" s="2">
        <v>5211</v>
      </c>
      <c r="D72" s="34">
        <v>5</v>
      </c>
      <c r="E72" s="51">
        <v>1</v>
      </c>
      <c r="F72" s="10">
        <v>0</v>
      </c>
      <c r="G72" s="52">
        <v>4</v>
      </c>
      <c r="H72" s="51">
        <v>0</v>
      </c>
      <c r="I72" s="10">
        <v>1</v>
      </c>
      <c r="J72" s="52">
        <v>3</v>
      </c>
      <c r="K72" s="51">
        <v>1</v>
      </c>
      <c r="L72" s="10">
        <v>2</v>
      </c>
      <c r="M72" s="52">
        <v>1</v>
      </c>
      <c r="N72" s="51">
        <v>2</v>
      </c>
      <c r="O72" s="10">
        <v>0</v>
      </c>
      <c r="P72" s="52">
        <v>1</v>
      </c>
      <c r="Q72" s="51">
        <v>1</v>
      </c>
      <c r="R72" s="10">
        <v>0</v>
      </c>
      <c r="S72" s="52">
        <v>0</v>
      </c>
      <c r="T72" s="2"/>
      <c r="U72" s="2"/>
      <c r="V72" s="39"/>
      <c r="W72" s="34">
        <v>6</v>
      </c>
      <c r="X72" s="10">
        <v>0</v>
      </c>
      <c r="Y72" s="10">
        <v>0</v>
      </c>
      <c r="Z72" s="35">
        <v>150</v>
      </c>
      <c r="AA72" s="34">
        <v>5</v>
      </c>
      <c r="AB72" s="10">
        <v>9</v>
      </c>
      <c r="AC72" s="10">
        <v>0</v>
      </c>
      <c r="AD72" s="10">
        <v>0</v>
      </c>
      <c r="AE72" s="10">
        <v>3</v>
      </c>
      <c r="AF72" s="2">
        <f>SUM(AA72:AE72)</f>
        <v>17</v>
      </c>
      <c r="AG72" s="39">
        <f t="shared" si="77"/>
        <v>5</v>
      </c>
      <c r="AH72" s="68">
        <f t="shared" si="37"/>
        <v>30</v>
      </c>
      <c r="AI72" s="2">
        <f t="shared" si="38"/>
        <v>54</v>
      </c>
      <c r="AJ72" s="2">
        <f t="shared" si="197"/>
        <v>84</v>
      </c>
      <c r="AK72" s="2">
        <f t="shared" si="39"/>
        <v>0</v>
      </c>
      <c r="AL72" s="2">
        <f t="shared" si="40"/>
        <v>0</v>
      </c>
      <c r="AM72" s="39">
        <f t="shared" si="41"/>
        <v>450</v>
      </c>
      <c r="AN72" s="7">
        <f t="shared" si="176"/>
        <v>429</v>
      </c>
      <c r="AO72" s="7">
        <f t="shared" si="177"/>
        <v>587</v>
      </c>
      <c r="AP72" s="7">
        <f t="shared" si="178"/>
        <v>41192</v>
      </c>
      <c r="AQ72" s="7">
        <f t="shared" si="179"/>
        <v>34264</v>
      </c>
      <c r="AR72" s="7"/>
      <c r="AS72" s="2">
        <f t="shared" si="180"/>
        <v>5210.5</v>
      </c>
      <c r="AT72" s="2">
        <f t="shared" si="181"/>
        <v>5211.3999999999996</v>
      </c>
      <c r="AU72" s="1">
        <f t="shared" si="182"/>
        <v>5820.5</v>
      </c>
      <c r="AV72" s="1">
        <f t="shared" si="183"/>
        <v>5821.4</v>
      </c>
      <c r="AW72" s="18">
        <f t="shared" si="184"/>
        <v>1.1170600652465938</v>
      </c>
      <c r="AX72" s="22">
        <f t="shared" si="21"/>
        <v>1.1170712983398905</v>
      </c>
      <c r="AY72" s="22">
        <f t="shared" si="22"/>
        <v>1.1172440264849821</v>
      </c>
      <c r="AZ72" s="22">
        <f t="shared" si="23"/>
        <v>1.1168783820086734</v>
      </c>
      <c r="BA72" s="22">
        <f t="shared" si="24"/>
        <v>1.1170510803239053</v>
      </c>
      <c r="BB72" s="23">
        <f t="shared" si="25"/>
        <v>1.1168783820086734</v>
      </c>
      <c r="BC72" s="23">
        <f t="shared" si="190"/>
        <v>1.1170600652465938</v>
      </c>
      <c r="BD72" s="23">
        <f t="shared" si="26"/>
        <v>1.1172440264849821</v>
      </c>
      <c r="BQ72" s="2">
        <f t="shared" si="192"/>
        <v>5821</v>
      </c>
      <c r="BR72">
        <f t="shared" si="193"/>
        <v>5821</v>
      </c>
      <c r="BS72">
        <f t="shared" si="194"/>
        <v>5822</v>
      </c>
      <c r="BT72">
        <f t="shared" si="195"/>
        <v>1</v>
      </c>
      <c r="BU72">
        <f t="shared" si="196"/>
        <v>2</v>
      </c>
    </row>
    <row r="73" spans="1:73" x14ac:dyDescent="0.3">
      <c r="A73" s="3">
        <v>57</v>
      </c>
      <c r="B73" s="3">
        <v>6959</v>
      </c>
      <c r="C73" s="3">
        <v>5879</v>
      </c>
      <c r="D73" s="37">
        <v>5</v>
      </c>
      <c r="E73" s="55">
        <v>0</v>
      </c>
      <c r="F73" s="12">
        <v>2</v>
      </c>
      <c r="G73" s="56">
        <v>3</v>
      </c>
      <c r="H73" s="55">
        <v>0</v>
      </c>
      <c r="I73" s="12">
        <v>4</v>
      </c>
      <c r="J73" s="56">
        <v>1</v>
      </c>
      <c r="K73" s="55">
        <v>1</v>
      </c>
      <c r="L73" s="12">
        <v>3</v>
      </c>
      <c r="M73" s="56">
        <v>1</v>
      </c>
      <c r="N73" s="55">
        <v>2</v>
      </c>
      <c r="O73" s="12">
        <v>1</v>
      </c>
      <c r="P73" s="56">
        <v>1</v>
      </c>
      <c r="Q73" s="55">
        <v>2</v>
      </c>
      <c r="R73" s="12">
        <v>0</v>
      </c>
      <c r="S73" s="56">
        <v>0</v>
      </c>
      <c r="T73" s="3"/>
      <c r="U73" s="3"/>
      <c r="V73" s="38"/>
      <c r="W73" s="37">
        <v>4</v>
      </c>
      <c r="X73" s="12">
        <v>0</v>
      </c>
      <c r="Y73" s="12">
        <v>0</v>
      </c>
      <c r="Z73" s="41">
        <v>0</v>
      </c>
      <c r="AA73" s="37">
        <v>7</v>
      </c>
      <c r="AB73" s="12">
        <v>14</v>
      </c>
      <c r="AC73" s="3">
        <v>0</v>
      </c>
      <c r="AD73" s="3">
        <v>0</v>
      </c>
      <c r="AE73" s="3">
        <v>0</v>
      </c>
      <c r="AF73" s="3">
        <f t="shared" si="36"/>
        <v>21</v>
      </c>
      <c r="AG73" s="38">
        <f t="shared" si="77"/>
        <v>5</v>
      </c>
      <c r="AH73" s="69">
        <f t="shared" si="37"/>
        <v>28</v>
      </c>
      <c r="AI73" s="3">
        <f t="shared" si="38"/>
        <v>56</v>
      </c>
      <c r="AJ73" s="3">
        <f t="shared" si="197"/>
        <v>84</v>
      </c>
      <c r="AK73" s="3">
        <f t="shared" si="39"/>
        <v>0</v>
      </c>
      <c r="AL73" s="3">
        <f t="shared" si="40"/>
        <v>0</v>
      </c>
      <c r="AM73" s="38">
        <f t="shared" si="41"/>
        <v>0</v>
      </c>
      <c r="AN73" s="7">
        <f t="shared" si="176"/>
        <v>457</v>
      </c>
      <c r="AO73" s="7">
        <f t="shared" si="177"/>
        <v>643</v>
      </c>
      <c r="AP73" s="7">
        <f t="shared" si="178"/>
        <v>41192</v>
      </c>
      <c r="AQ73" s="7">
        <f t="shared" si="179"/>
        <v>34264</v>
      </c>
      <c r="AR73" s="7"/>
      <c r="AS73" s="3">
        <f t="shared" si="180"/>
        <v>5878.5</v>
      </c>
      <c r="AT73" s="3">
        <f t="shared" si="181"/>
        <v>5879.4</v>
      </c>
      <c r="AU73" s="1">
        <f t="shared" si="182"/>
        <v>6958.5</v>
      </c>
      <c r="AV73" s="1">
        <f t="shared" si="183"/>
        <v>6959.4</v>
      </c>
      <c r="AW73" s="19">
        <f t="shared" si="184"/>
        <v>1.1837047116856609</v>
      </c>
      <c r="AX73" s="22">
        <f t="shared" si="21"/>
        <v>1.1837203368206175</v>
      </c>
      <c r="AY73" s="22">
        <f t="shared" si="22"/>
        <v>1.1838734371013013</v>
      </c>
      <c r="AZ73" s="22">
        <f t="shared" si="23"/>
        <v>1.1835391366465966</v>
      </c>
      <c r="BA73" s="22">
        <f t="shared" si="24"/>
        <v>1.1836922134911725</v>
      </c>
      <c r="BB73" s="23">
        <f t="shared" si="25"/>
        <v>1.1835391366465966</v>
      </c>
      <c r="BC73" s="23">
        <f t="shared" si="190"/>
        <v>1.1837047116856609</v>
      </c>
      <c r="BD73" s="23">
        <f t="shared" si="26"/>
        <v>1.1838734371013013</v>
      </c>
      <c r="BQ73" s="3">
        <f t="shared" si="192"/>
        <v>6960</v>
      </c>
      <c r="BR73">
        <f t="shared" si="193"/>
        <v>6960</v>
      </c>
      <c r="BS73">
        <f t="shared" si="194"/>
        <v>6961</v>
      </c>
      <c r="BT73">
        <f t="shared" si="195"/>
        <v>0</v>
      </c>
      <c r="BU73">
        <f t="shared" si="196"/>
        <v>0</v>
      </c>
    </row>
    <row r="74" spans="1:73" x14ac:dyDescent="0.3">
      <c r="A74" s="7">
        <v>58</v>
      </c>
      <c r="B74" s="1">
        <v>6371</v>
      </c>
      <c r="C74" s="7">
        <v>5879</v>
      </c>
      <c r="D74" s="31">
        <v>5</v>
      </c>
      <c r="E74" s="49">
        <v>0</v>
      </c>
      <c r="F74" s="7">
        <v>2</v>
      </c>
      <c r="G74" s="50">
        <v>3</v>
      </c>
      <c r="H74" s="49">
        <v>3</v>
      </c>
      <c r="I74" s="7">
        <v>0</v>
      </c>
      <c r="J74" s="50">
        <v>2</v>
      </c>
      <c r="K74" s="49">
        <v>0</v>
      </c>
      <c r="L74" s="7">
        <v>1</v>
      </c>
      <c r="M74" s="50">
        <v>1</v>
      </c>
      <c r="N74" s="49">
        <v>1</v>
      </c>
      <c r="O74" s="7">
        <v>0</v>
      </c>
      <c r="P74" s="50">
        <v>1</v>
      </c>
      <c r="Q74" s="49">
        <v>1</v>
      </c>
      <c r="R74" s="7">
        <v>0</v>
      </c>
      <c r="S74" s="50">
        <v>0</v>
      </c>
      <c r="T74" s="1"/>
      <c r="U74" s="1"/>
      <c r="V74" s="32"/>
      <c r="W74" s="31">
        <v>4</v>
      </c>
      <c r="X74" s="7">
        <v>0</v>
      </c>
      <c r="Y74" s="7">
        <v>0</v>
      </c>
      <c r="Z74" s="33">
        <v>0</v>
      </c>
      <c r="AA74" s="31">
        <v>6</v>
      </c>
      <c r="AB74" s="7">
        <v>9</v>
      </c>
      <c r="AC74" s="1">
        <v>0</v>
      </c>
      <c r="AD74" s="1">
        <v>0</v>
      </c>
      <c r="AE74" s="7">
        <v>0</v>
      </c>
      <c r="AF74" s="1">
        <f t="shared" si="36"/>
        <v>15</v>
      </c>
      <c r="AG74" s="32">
        <f t="shared" si="77"/>
        <v>5</v>
      </c>
      <c r="AH74" s="67">
        <f t="shared" si="37"/>
        <v>24</v>
      </c>
      <c r="AI74" s="1">
        <f t="shared" si="38"/>
        <v>36</v>
      </c>
      <c r="AJ74" s="1">
        <f t="shared" si="197"/>
        <v>60</v>
      </c>
      <c r="AK74" s="1">
        <f t="shared" si="39"/>
        <v>0</v>
      </c>
      <c r="AL74" s="1">
        <f t="shared" si="40"/>
        <v>0</v>
      </c>
      <c r="AM74" s="32">
        <f t="shared" si="41"/>
        <v>0</v>
      </c>
      <c r="AN74" s="7">
        <f t="shared" si="176"/>
        <v>481</v>
      </c>
      <c r="AO74" s="7">
        <f t="shared" si="177"/>
        <v>679</v>
      </c>
      <c r="AP74" s="7">
        <f t="shared" si="178"/>
        <v>41192</v>
      </c>
      <c r="AQ74" s="7">
        <f t="shared" si="179"/>
        <v>34264</v>
      </c>
      <c r="AR74" s="7"/>
      <c r="AS74" s="7">
        <f t="shared" si="180"/>
        <v>5878.5</v>
      </c>
      <c r="AT74" s="7">
        <f t="shared" si="181"/>
        <v>5879.4</v>
      </c>
      <c r="AU74" s="1">
        <f t="shared" si="182"/>
        <v>6370.5</v>
      </c>
      <c r="AV74" s="1">
        <f t="shared" si="183"/>
        <v>6371.4</v>
      </c>
      <c r="AW74" s="17">
        <f t="shared" si="184"/>
        <v>1.0836877019901343</v>
      </c>
      <c r="AX74" s="22">
        <f t="shared" si="21"/>
        <v>1.0836948201071701</v>
      </c>
      <c r="AY74" s="22">
        <f t="shared" si="22"/>
        <v>1.0838479203878539</v>
      </c>
      <c r="AZ74" s="22">
        <f t="shared" si="23"/>
        <v>1.0835289315236249</v>
      </c>
      <c r="BA74" s="22">
        <f t="shared" si="24"/>
        <v>1.0836820083682008</v>
      </c>
      <c r="BB74" s="23">
        <f t="shared" si="25"/>
        <v>1.0835289315236249</v>
      </c>
      <c r="BC74" s="23">
        <f t="shared" si="190"/>
        <v>1.0836877019901343</v>
      </c>
      <c r="BD74" s="23">
        <f t="shared" si="26"/>
        <v>1.0838479203878539</v>
      </c>
      <c r="BQ74" s="7">
        <f t="shared" si="192"/>
        <v>6371</v>
      </c>
      <c r="BR74">
        <f t="shared" si="193"/>
        <v>6371</v>
      </c>
      <c r="BS74">
        <f t="shared" si="194"/>
        <v>6372</v>
      </c>
      <c r="BT74">
        <f t="shared" si="195"/>
        <v>1</v>
      </c>
      <c r="BU74">
        <f t="shared" si="196"/>
        <v>2</v>
      </c>
    </row>
    <row r="75" spans="1:73" x14ac:dyDescent="0.3">
      <c r="A75" s="7">
        <v>59</v>
      </c>
      <c r="B75" s="1">
        <v>6861</v>
      </c>
      <c r="C75" s="7">
        <v>5879</v>
      </c>
      <c r="D75" s="31">
        <v>4</v>
      </c>
      <c r="E75" s="49">
        <v>0</v>
      </c>
      <c r="F75" s="7">
        <v>3</v>
      </c>
      <c r="G75" s="50">
        <v>2</v>
      </c>
      <c r="H75" s="49">
        <v>0</v>
      </c>
      <c r="I75" s="7">
        <v>3</v>
      </c>
      <c r="J75" s="50">
        <v>2</v>
      </c>
      <c r="K75" s="49">
        <v>0</v>
      </c>
      <c r="L75" s="7">
        <v>4</v>
      </c>
      <c r="M75" s="50">
        <v>1</v>
      </c>
      <c r="N75" s="49">
        <v>5</v>
      </c>
      <c r="O75" s="7">
        <v>0</v>
      </c>
      <c r="P75" s="50">
        <v>0</v>
      </c>
      <c r="Q75" s="47"/>
      <c r="R75" s="1"/>
      <c r="S75" s="48"/>
      <c r="T75" s="1"/>
      <c r="U75" s="1"/>
      <c r="V75" s="32"/>
      <c r="W75" s="31">
        <v>4</v>
      </c>
      <c r="X75" s="7">
        <v>0</v>
      </c>
      <c r="Y75" s="7">
        <v>0</v>
      </c>
      <c r="Z75" s="33">
        <v>0</v>
      </c>
      <c r="AA75" s="31">
        <v>11</v>
      </c>
      <c r="AB75" s="7">
        <v>9</v>
      </c>
      <c r="AC75" s="1">
        <v>0</v>
      </c>
      <c r="AD75" s="1">
        <v>0</v>
      </c>
      <c r="AE75" s="7">
        <v>0</v>
      </c>
      <c r="AF75" s="1">
        <f t="shared" si="36"/>
        <v>20</v>
      </c>
      <c r="AG75" s="32">
        <f t="shared" si="77"/>
        <v>4</v>
      </c>
      <c r="AH75" s="67">
        <f t="shared" si="37"/>
        <v>44</v>
      </c>
      <c r="AI75" s="1">
        <f t="shared" si="38"/>
        <v>36</v>
      </c>
      <c r="AJ75" s="1">
        <f t="shared" si="197"/>
        <v>80</v>
      </c>
      <c r="AK75" s="1">
        <f t="shared" si="39"/>
        <v>0</v>
      </c>
      <c r="AL75" s="1">
        <f t="shared" si="40"/>
        <v>0</v>
      </c>
      <c r="AM75" s="32">
        <f t="shared" si="41"/>
        <v>0</v>
      </c>
      <c r="AN75" s="7">
        <f t="shared" si="176"/>
        <v>525</v>
      </c>
      <c r="AO75" s="7">
        <f t="shared" si="177"/>
        <v>715</v>
      </c>
      <c r="AP75" s="7">
        <f t="shared" si="178"/>
        <v>41192</v>
      </c>
      <c r="AQ75" s="7">
        <f t="shared" si="179"/>
        <v>34264</v>
      </c>
      <c r="AR75" s="7"/>
      <c r="AS75" s="7">
        <f t="shared" si="180"/>
        <v>5878.5</v>
      </c>
      <c r="AT75" s="7">
        <f t="shared" si="181"/>
        <v>5879.4</v>
      </c>
      <c r="AU75" s="1">
        <f t="shared" si="182"/>
        <v>6860.5</v>
      </c>
      <c r="AV75" s="1">
        <f t="shared" si="183"/>
        <v>6861.4</v>
      </c>
      <c r="AW75" s="17">
        <f t="shared" si="184"/>
        <v>1.1670352100697396</v>
      </c>
      <c r="AX75" s="22">
        <f t="shared" ref="AX75:AX80" si="198">AU75/AS75</f>
        <v>1.1670494173683763</v>
      </c>
      <c r="AY75" s="22">
        <f t="shared" ref="AY75:AY80" si="199">AV75/AS75</f>
        <v>1.1672025176490601</v>
      </c>
      <c r="AZ75" s="22">
        <f t="shared" ref="AZ75:AZ80" si="200">AU75/AT75</f>
        <v>1.1668707691261013</v>
      </c>
      <c r="BA75" s="22">
        <f t="shared" ref="BA75:BA80" si="201">AV75/AT75</f>
        <v>1.1670238459706772</v>
      </c>
      <c r="BB75" s="23">
        <f t="shared" ref="BB75:BB80" si="202">MIN(AX75:BA75)</f>
        <v>1.1668707691261013</v>
      </c>
      <c r="BC75" s="23">
        <f t="shared" si="190"/>
        <v>1.1670352100697396</v>
      </c>
      <c r="BD75" s="23">
        <f t="shared" ref="BD75:BD80" si="203">MAX(AX75:BA75)</f>
        <v>1.1672025176490601</v>
      </c>
      <c r="BQ75" s="7">
        <f t="shared" si="192"/>
        <v>6862</v>
      </c>
      <c r="BR75">
        <f t="shared" si="193"/>
        <v>6862</v>
      </c>
      <c r="BS75">
        <f t="shared" si="194"/>
        <v>6863</v>
      </c>
      <c r="BT75">
        <f t="shared" si="195"/>
        <v>0</v>
      </c>
      <c r="BU75">
        <f t="shared" si="196"/>
        <v>0</v>
      </c>
    </row>
    <row r="76" spans="1:73" x14ac:dyDescent="0.3">
      <c r="A76" s="2">
        <v>60</v>
      </c>
      <c r="B76" s="2">
        <v>5978</v>
      </c>
      <c r="C76" s="2">
        <v>5879</v>
      </c>
      <c r="D76" s="34">
        <v>4</v>
      </c>
      <c r="E76" s="51">
        <v>3</v>
      </c>
      <c r="F76" s="10">
        <v>0</v>
      </c>
      <c r="G76" s="52">
        <v>2</v>
      </c>
      <c r="H76" s="51">
        <v>0</v>
      </c>
      <c r="I76" s="10">
        <v>0</v>
      </c>
      <c r="J76" s="52">
        <v>2</v>
      </c>
      <c r="K76" s="51">
        <v>0</v>
      </c>
      <c r="L76" s="10">
        <v>2</v>
      </c>
      <c r="M76" s="52">
        <v>0</v>
      </c>
      <c r="N76" s="51">
        <v>2</v>
      </c>
      <c r="O76" s="10">
        <v>0</v>
      </c>
      <c r="P76" s="52">
        <v>0</v>
      </c>
      <c r="Q76" s="59"/>
      <c r="R76" s="2"/>
      <c r="S76" s="60"/>
      <c r="T76" s="2"/>
      <c r="U76" s="2"/>
      <c r="V76" s="39"/>
      <c r="W76" s="34">
        <v>7</v>
      </c>
      <c r="X76" s="10">
        <v>0</v>
      </c>
      <c r="Y76" s="10">
        <v>0</v>
      </c>
      <c r="Z76" s="35">
        <v>175</v>
      </c>
      <c r="AA76" s="34">
        <v>6</v>
      </c>
      <c r="AB76" s="10">
        <v>5</v>
      </c>
      <c r="AC76" s="10">
        <v>0</v>
      </c>
      <c r="AD76" s="10">
        <v>0</v>
      </c>
      <c r="AE76" s="10">
        <v>0</v>
      </c>
      <c r="AF76" s="2">
        <f t="shared" si="36"/>
        <v>11</v>
      </c>
      <c r="AG76" s="39">
        <f t="shared" si="77"/>
        <v>4</v>
      </c>
      <c r="AH76" s="68">
        <f t="shared" si="37"/>
        <v>42</v>
      </c>
      <c r="AI76" s="2">
        <f t="shared" si="38"/>
        <v>35</v>
      </c>
      <c r="AJ76" s="2">
        <f t="shared" si="197"/>
        <v>77</v>
      </c>
      <c r="AK76" s="2">
        <f t="shared" si="39"/>
        <v>0</v>
      </c>
      <c r="AL76" s="2">
        <f t="shared" si="40"/>
        <v>0</v>
      </c>
      <c r="AM76" s="39">
        <f t="shared" si="41"/>
        <v>0</v>
      </c>
      <c r="AN76" s="7">
        <f t="shared" si="176"/>
        <v>567</v>
      </c>
      <c r="AO76" s="7">
        <f t="shared" si="177"/>
        <v>750</v>
      </c>
      <c r="AP76" s="7">
        <f t="shared" si="178"/>
        <v>41192</v>
      </c>
      <c r="AQ76" s="7">
        <f t="shared" si="179"/>
        <v>34264</v>
      </c>
      <c r="AR76" s="7"/>
      <c r="AS76" s="2">
        <f t="shared" si="180"/>
        <v>5878.5</v>
      </c>
      <c r="AT76" s="2">
        <f t="shared" si="181"/>
        <v>5879.4</v>
      </c>
      <c r="AU76" s="1">
        <f t="shared" si="182"/>
        <v>5977.5</v>
      </c>
      <c r="AV76" s="1">
        <f t="shared" si="183"/>
        <v>5978.4</v>
      </c>
      <c r="AW76" s="18">
        <f t="shared" si="184"/>
        <v>1.0168395985711856</v>
      </c>
      <c r="AX76" s="22">
        <f t="shared" si="198"/>
        <v>1.0168410308752234</v>
      </c>
      <c r="AY76" s="22">
        <f t="shared" si="199"/>
        <v>1.016994131155907</v>
      </c>
      <c r="AZ76" s="22">
        <f t="shared" si="200"/>
        <v>1.0166853760587815</v>
      </c>
      <c r="BA76" s="22">
        <f t="shared" si="201"/>
        <v>1.0168384529033574</v>
      </c>
      <c r="BB76" s="23">
        <f t="shared" si="202"/>
        <v>1.0166853760587815</v>
      </c>
      <c r="BC76" s="23">
        <f t="shared" si="190"/>
        <v>1.0168395985711856</v>
      </c>
      <c r="BD76" s="23">
        <f t="shared" si="203"/>
        <v>1.016994131155907</v>
      </c>
      <c r="BQ76" s="2">
        <f t="shared" si="192"/>
        <v>5978</v>
      </c>
      <c r="BR76">
        <f t="shared" si="193"/>
        <v>5978</v>
      </c>
      <c r="BS76">
        <f t="shared" si="194"/>
        <v>5979</v>
      </c>
      <c r="BT76">
        <f t="shared" si="195"/>
        <v>1</v>
      </c>
      <c r="BU76">
        <f t="shared" si="196"/>
        <v>2</v>
      </c>
    </row>
    <row r="77" spans="1:73" x14ac:dyDescent="0.3">
      <c r="A77" s="3">
        <v>61</v>
      </c>
      <c r="B77" s="3">
        <v>6793</v>
      </c>
      <c r="C77" s="3">
        <v>6680</v>
      </c>
      <c r="D77" s="37">
        <v>3</v>
      </c>
      <c r="E77" s="55">
        <v>1</v>
      </c>
      <c r="F77" s="12">
        <v>3</v>
      </c>
      <c r="G77" s="56">
        <v>1</v>
      </c>
      <c r="H77" s="55">
        <v>2</v>
      </c>
      <c r="I77" s="12">
        <v>2</v>
      </c>
      <c r="J77" s="56">
        <v>0</v>
      </c>
      <c r="K77" s="55">
        <v>2</v>
      </c>
      <c r="L77" s="12">
        <v>0</v>
      </c>
      <c r="M77" s="56">
        <v>0</v>
      </c>
      <c r="N77" s="57"/>
      <c r="O77" s="3"/>
      <c r="P77" s="58"/>
      <c r="Q77" s="57"/>
      <c r="R77" s="3"/>
      <c r="S77" s="58"/>
      <c r="T77" s="3"/>
      <c r="U77" s="3"/>
      <c r="V77" s="38"/>
      <c r="W77" s="37">
        <v>5</v>
      </c>
      <c r="X77" s="12">
        <v>0</v>
      </c>
      <c r="Y77" s="12">
        <v>0</v>
      </c>
      <c r="Z77" s="41">
        <v>0</v>
      </c>
      <c r="AA77" s="37">
        <v>9</v>
      </c>
      <c r="AB77" s="12">
        <v>2</v>
      </c>
      <c r="AC77" s="3">
        <v>0</v>
      </c>
      <c r="AD77" s="3">
        <v>0</v>
      </c>
      <c r="AE77" s="3">
        <v>0</v>
      </c>
      <c r="AF77" s="3">
        <f t="shared" si="36"/>
        <v>11</v>
      </c>
      <c r="AG77" s="38">
        <f t="shared" si="77"/>
        <v>3</v>
      </c>
      <c r="AH77" s="69">
        <f t="shared" si="37"/>
        <v>45</v>
      </c>
      <c r="AI77" s="3">
        <f t="shared" si="38"/>
        <v>10</v>
      </c>
      <c r="AJ77" s="3">
        <f t="shared" si="197"/>
        <v>55</v>
      </c>
      <c r="AK77" s="3">
        <f t="shared" si="39"/>
        <v>0</v>
      </c>
      <c r="AL77" s="3">
        <f t="shared" si="40"/>
        <v>0</v>
      </c>
      <c r="AM77" s="38">
        <f t="shared" si="41"/>
        <v>0</v>
      </c>
      <c r="AN77" s="7">
        <f t="shared" si="176"/>
        <v>612</v>
      </c>
      <c r="AO77" s="7">
        <f t="shared" si="177"/>
        <v>760</v>
      </c>
      <c r="AP77" s="7">
        <f t="shared" si="178"/>
        <v>41192</v>
      </c>
      <c r="AQ77" s="7">
        <f t="shared" si="179"/>
        <v>34264</v>
      </c>
      <c r="AR77" s="7"/>
      <c r="AS77" s="3">
        <f t="shared" si="180"/>
        <v>6679.5</v>
      </c>
      <c r="AT77" s="3">
        <f t="shared" si="181"/>
        <v>6680.4</v>
      </c>
      <c r="AU77" s="1">
        <f t="shared" si="182"/>
        <v>6792.5</v>
      </c>
      <c r="AV77" s="1">
        <f t="shared" si="183"/>
        <v>6793.4</v>
      </c>
      <c r="AW77" s="19">
        <f t="shared" si="184"/>
        <v>1.0169161676646707</v>
      </c>
      <c r="AX77" s="22">
        <f t="shared" si="198"/>
        <v>1.016917433939666</v>
      </c>
      <c r="AY77" s="22">
        <f t="shared" si="199"/>
        <v>1.0170521745639642</v>
      </c>
      <c r="AZ77" s="22">
        <f t="shared" si="200"/>
        <v>1.0167804323094427</v>
      </c>
      <c r="BA77" s="22">
        <f t="shared" si="201"/>
        <v>1.0169151547811508</v>
      </c>
      <c r="BB77" s="23">
        <f t="shared" si="202"/>
        <v>1.0167804323094427</v>
      </c>
      <c r="BC77" s="23">
        <f t="shared" si="190"/>
        <v>1.0169161676646707</v>
      </c>
      <c r="BD77" s="23">
        <f t="shared" si="203"/>
        <v>1.0170521745639642</v>
      </c>
      <c r="BQ77" s="3">
        <f t="shared" si="192"/>
        <v>6792</v>
      </c>
      <c r="BR77">
        <f t="shared" si="193"/>
        <v>6793</v>
      </c>
      <c r="BS77">
        <f t="shared" si="194"/>
        <v>6793</v>
      </c>
      <c r="BT77">
        <f t="shared" si="195"/>
        <v>1</v>
      </c>
      <c r="BU77">
        <f t="shared" si="196"/>
        <v>2</v>
      </c>
    </row>
    <row r="78" spans="1:73" x14ac:dyDescent="0.3">
      <c r="A78" s="7">
        <v>62</v>
      </c>
      <c r="B78" s="1">
        <v>7462</v>
      </c>
      <c r="C78" s="7">
        <v>6680</v>
      </c>
      <c r="D78" s="31">
        <v>4</v>
      </c>
      <c r="E78" s="49">
        <v>0</v>
      </c>
      <c r="F78" s="7">
        <v>1</v>
      </c>
      <c r="G78" s="50">
        <v>4</v>
      </c>
      <c r="H78" s="49">
        <v>1</v>
      </c>
      <c r="I78" s="7">
        <v>3</v>
      </c>
      <c r="J78" s="50">
        <v>1</v>
      </c>
      <c r="K78" s="49">
        <v>1</v>
      </c>
      <c r="L78" s="7">
        <v>3</v>
      </c>
      <c r="M78" s="50">
        <v>0</v>
      </c>
      <c r="N78" s="49">
        <v>3</v>
      </c>
      <c r="O78" s="7">
        <v>0</v>
      </c>
      <c r="P78" s="50">
        <v>0</v>
      </c>
      <c r="Q78" s="47"/>
      <c r="R78" s="1"/>
      <c r="S78" s="48"/>
      <c r="T78" s="1"/>
      <c r="U78" s="1"/>
      <c r="V78" s="32"/>
      <c r="W78" s="31">
        <v>5</v>
      </c>
      <c r="X78" s="7">
        <v>0</v>
      </c>
      <c r="Y78" s="7">
        <v>0</v>
      </c>
      <c r="Z78" s="33">
        <v>0</v>
      </c>
      <c r="AA78" s="31">
        <v>6</v>
      </c>
      <c r="AB78" s="7">
        <v>11</v>
      </c>
      <c r="AC78" s="1">
        <v>0</v>
      </c>
      <c r="AD78" s="1">
        <v>0</v>
      </c>
      <c r="AE78" s="7">
        <v>0</v>
      </c>
      <c r="AF78" s="1">
        <f t="shared" si="36"/>
        <v>17</v>
      </c>
      <c r="AG78" s="32">
        <f t="shared" si="77"/>
        <v>4</v>
      </c>
      <c r="AH78" s="67">
        <f t="shared" si="37"/>
        <v>30</v>
      </c>
      <c r="AI78" s="1">
        <f t="shared" si="38"/>
        <v>55</v>
      </c>
      <c r="AJ78" s="1">
        <f t="shared" si="197"/>
        <v>85</v>
      </c>
      <c r="AK78" s="1">
        <f t="shared" si="39"/>
        <v>0</v>
      </c>
      <c r="AL78" s="1">
        <f t="shared" si="40"/>
        <v>0</v>
      </c>
      <c r="AM78" s="32">
        <f t="shared" si="41"/>
        <v>0</v>
      </c>
      <c r="AN78" s="7">
        <f t="shared" si="176"/>
        <v>642</v>
      </c>
      <c r="AO78" s="7">
        <f t="shared" si="177"/>
        <v>815</v>
      </c>
      <c r="AP78" s="7">
        <f t="shared" si="178"/>
        <v>41192</v>
      </c>
      <c r="AQ78" s="7">
        <f t="shared" si="179"/>
        <v>34264</v>
      </c>
      <c r="AR78" s="7"/>
      <c r="AS78" s="7">
        <f t="shared" si="180"/>
        <v>6679.5</v>
      </c>
      <c r="AT78" s="7">
        <f t="shared" si="181"/>
        <v>6680.4</v>
      </c>
      <c r="AU78" s="1">
        <f t="shared" si="182"/>
        <v>7461.5</v>
      </c>
      <c r="AV78" s="1">
        <f t="shared" si="183"/>
        <v>7462.4</v>
      </c>
      <c r="AW78" s="17">
        <f t="shared" si="184"/>
        <v>1.1170658682634731</v>
      </c>
      <c r="AX78" s="22">
        <f t="shared" si="198"/>
        <v>1.1170746313346807</v>
      </c>
      <c r="AY78" s="22">
        <f t="shared" si="199"/>
        <v>1.1172093719589788</v>
      </c>
      <c r="AZ78" s="22">
        <f t="shared" si="200"/>
        <v>1.1169241362792648</v>
      </c>
      <c r="BA78" s="22">
        <f t="shared" si="201"/>
        <v>1.1170588587509731</v>
      </c>
      <c r="BB78" s="23">
        <f t="shared" si="202"/>
        <v>1.1169241362792648</v>
      </c>
      <c r="BC78" s="23">
        <f t="shared" si="190"/>
        <v>1.1170658682634731</v>
      </c>
      <c r="BD78" s="23">
        <f t="shared" si="203"/>
        <v>1.1172093719589788</v>
      </c>
      <c r="BQ78" s="7">
        <f t="shared" si="192"/>
        <v>7462</v>
      </c>
      <c r="BR78">
        <f t="shared" si="193"/>
        <v>7462</v>
      </c>
      <c r="BS78">
        <f t="shared" si="194"/>
        <v>7463</v>
      </c>
      <c r="BT78">
        <f t="shared" si="195"/>
        <v>1</v>
      </c>
      <c r="BU78">
        <f t="shared" si="196"/>
        <v>2</v>
      </c>
    </row>
    <row r="79" spans="1:73" x14ac:dyDescent="0.3">
      <c r="A79" s="7">
        <v>63</v>
      </c>
      <c r="B79" s="1">
        <v>6682</v>
      </c>
      <c r="C79" s="7">
        <v>6680</v>
      </c>
      <c r="D79" s="31">
        <v>3</v>
      </c>
      <c r="E79" s="49">
        <v>1</v>
      </c>
      <c r="F79" s="7">
        <v>1</v>
      </c>
      <c r="G79" s="50">
        <v>3</v>
      </c>
      <c r="H79" s="49">
        <v>3</v>
      </c>
      <c r="I79" s="7">
        <v>0</v>
      </c>
      <c r="J79" s="50">
        <v>1</v>
      </c>
      <c r="K79" s="49">
        <v>1</v>
      </c>
      <c r="L79" s="7">
        <v>0</v>
      </c>
      <c r="M79" s="50">
        <v>0</v>
      </c>
      <c r="N79" s="47"/>
      <c r="O79" s="1"/>
      <c r="P79" s="48"/>
      <c r="Q79" s="47"/>
      <c r="R79" s="1"/>
      <c r="S79" s="48"/>
      <c r="T79" s="1"/>
      <c r="U79" s="1"/>
      <c r="V79" s="32"/>
      <c r="W79" s="31">
        <v>5</v>
      </c>
      <c r="X79" s="7">
        <v>0</v>
      </c>
      <c r="Y79" s="7">
        <v>0</v>
      </c>
      <c r="Z79" s="33">
        <v>0</v>
      </c>
      <c r="AA79" s="31">
        <v>7</v>
      </c>
      <c r="AB79" s="7">
        <v>3</v>
      </c>
      <c r="AC79" s="1">
        <v>0</v>
      </c>
      <c r="AD79" s="1">
        <v>0</v>
      </c>
      <c r="AE79" s="7">
        <v>0</v>
      </c>
      <c r="AF79" s="1">
        <f t="shared" si="36"/>
        <v>10</v>
      </c>
      <c r="AG79" s="32">
        <f t="shared" si="77"/>
        <v>3</v>
      </c>
      <c r="AH79" s="67">
        <f t="shared" si="37"/>
        <v>35</v>
      </c>
      <c r="AI79" s="1">
        <f t="shared" si="38"/>
        <v>15</v>
      </c>
      <c r="AJ79" s="1">
        <f t="shared" si="197"/>
        <v>50</v>
      </c>
      <c r="AK79" s="1">
        <f t="shared" si="39"/>
        <v>0</v>
      </c>
      <c r="AL79" s="1">
        <f t="shared" si="40"/>
        <v>0</v>
      </c>
      <c r="AM79" s="32">
        <f t="shared" si="41"/>
        <v>0</v>
      </c>
      <c r="AN79" s="7">
        <f t="shared" si="176"/>
        <v>677</v>
      </c>
      <c r="AO79" s="7">
        <f t="shared" si="177"/>
        <v>830</v>
      </c>
      <c r="AP79" s="7">
        <f t="shared" si="178"/>
        <v>41192</v>
      </c>
      <c r="AQ79" s="7">
        <f t="shared" si="179"/>
        <v>34264</v>
      </c>
      <c r="AR79" s="7"/>
      <c r="AS79" s="7">
        <f t="shared" si="180"/>
        <v>6679.5</v>
      </c>
      <c r="AT79" s="7">
        <f t="shared" si="181"/>
        <v>6680.4</v>
      </c>
      <c r="AU79" s="1">
        <f t="shared" si="182"/>
        <v>6681.5</v>
      </c>
      <c r="AV79" s="1">
        <f t="shared" si="183"/>
        <v>6682.4</v>
      </c>
      <c r="AW79" s="17">
        <f t="shared" si="184"/>
        <v>1.0002994011976047</v>
      </c>
      <c r="AX79" s="22">
        <f t="shared" si="198"/>
        <v>1.0002994236095517</v>
      </c>
      <c r="AY79" s="22">
        <f t="shared" si="199"/>
        <v>1.0004341642338497</v>
      </c>
      <c r="AZ79" s="22">
        <f t="shared" si="200"/>
        <v>1.0001646607987547</v>
      </c>
      <c r="BA79" s="22">
        <f t="shared" si="201"/>
        <v>1.0002993832704627</v>
      </c>
      <c r="BB79" s="23">
        <f t="shared" si="202"/>
        <v>1.0001646607987547</v>
      </c>
      <c r="BC79" s="23">
        <f t="shared" si="190"/>
        <v>1.0002994011976047</v>
      </c>
      <c r="BD79" s="23">
        <f t="shared" si="203"/>
        <v>1.0004341642338497</v>
      </c>
      <c r="BQ79" s="7">
        <f t="shared" si="192"/>
        <v>6681</v>
      </c>
      <c r="BR79">
        <f t="shared" si="193"/>
        <v>6681</v>
      </c>
      <c r="BS79">
        <f t="shared" si="194"/>
        <v>6682</v>
      </c>
      <c r="BT79">
        <f t="shared" si="195"/>
        <v>1</v>
      </c>
      <c r="BU79">
        <f t="shared" si="196"/>
        <v>1</v>
      </c>
    </row>
    <row r="80" spans="1:73" ht="15" thickBot="1" x14ac:dyDescent="0.35">
      <c r="A80" s="2">
        <v>64</v>
      </c>
      <c r="B80" s="2">
        <v>7128</v>
      </c>
      <c r="C80" s="2">
        <v>6680</v>
      </c>
      <c r="D80" s="43">
        <v>4</v>
      </c>
      <c r="E80" s="63">
        <v>0</v>
      </c>
      <c r="F80" s="44">
        <v>1</v>
      </c>
      <c r="G80" s="64">
        <v>4</v>
      </c>
      <c r="H80" s="63">
        <v>2</v>
      </c>
      <c r="I80" s="44">
        <v>0</v>
      </c>
      <c r="J80" s="64">
        <v>3</v>
      </c>
      <c r="K80" s="63">
        <v>2</v>
      </c>
      <c r="L80" s="44">
        <v>0</v>
      </c>
      <c r="M80" s="64">
        <v>1</v>
      </c>
      <c r="N80" s="63">
        <v>1</v>
      </c>
      <c r="O80" s="44">
        <v>0</v>
      </c>
      <c r="P80" s="64">
        <v>0</v>
      </c>
      <c r="Q80" s="65"/>
      <c r="R80" s="45"/>
      <c r="S80" s="66"/>
      <c r="T80" s="45"/>
      <c r="U80" s="45"/>
      <c r="V80" s="46"/>
      <c r="W80" s="43">
        <v>8</v>
      </c>
      <c r="X80" s="44">
        <v>0</v>
      </c>
      <c r="Y80" s="44">
        <v>0</v>
      </c>
      <c r="Z80" s="70">
        <v>200</v>
      </c>
      <c r="AA80" s="43">
        <v>7</v>
      </c>
      <c r="AB80" s="44">
        <v>6</v>
      </c>
      <c r="AC80" s="44">
        <v>0</v>
      </c>
      <c r="AD80" s="45">
        <v>0</v>
      </c>
      <c r="AE80" s="45">
        <v>1</v>
      </c>
      <c r="AF80" s="45">
        <f t="shared" si="36"/>
        <v>14</v>
      </c>
      <c r="AG80" s="46">
        <f t="shared" si="77"/>
        <v>4</v>
      </c>
      <c r="AH80" s="72">
        <f t="shared" si="37"/>
        <v>56</v>
      </c>
      <c r="AI80" s="45">
        <f t="shared" si="38"/>
        <v>48</v>
      </c>
      <c r="AJ80" s="45">
        <f t="shared" si="197"/>
        <v>104</v>
      </c>
      <c r="AK80" s="45">
        <f t="shared" si="39"/>
        <v>0</v>
      </c>
      <c r="AL80" s="45">
        <f t="shared" si="40"/>
        <v>0</v>
      </c>
      <c r="AM80" s="46">
        <f t="shared" si="41"/>
        <v>200</v>
      </c>
      <c r="AN80" s="7">
        <f t="shared" si="176"/>
        <v>733</v>
      </c>
      <c r="AO80" s="7">
        <f t="shared" si="177"/>
        <v>878</v>
      </c>
      <c r="AP80" s="7">
        <f t="shared" si="178"/>
        <v>41192</v>
      </c>
      <c r="AQ80" s="7">
        <f t="shared" si="179"/>
        <v>34264</v>
      </c>
      <c r="AR80" s="7"/>
      <c r="AS80" s="2">
        <f t="shared" si="180"/>
        <v>6679.5</v>
      </c>
      <c r="AT80" s="2">
        <f t="shared" si="181"/>
        <v>6680.4</v>
      </c>
      <c r="AU80" s="1">
        <f t="shared" si="182"/>
        <v>7127.5</v>
      </c>
      <c r="AV80" s="1">
        <f t="shared" si="183"/>
        <v>7128.4</v>
      </c>
      <c r="AW80" s="18">
        <f t="shared" si="184"/>
        <v>1.067065868263473</v>
      </c>
      <c r="AX80" s="22">
        <f t="shared" si="198"/>
        <v>1.0670708885395614</v>
      </c>
      <c r="AY80" s="22">
        <f t="shared" si="199"/>
        <v>1.0672056291638594</v>
      </c>
      <c r="AZ80" s="22">
        <f t="shared" si="200"/>
        <v>1.0669271301119694</v>
      </c>
      <c r="BA80" s="22">
        <f t="shared" si="201"/>
        <v>1.0670618525836777</v>
      </c>
      <c r="BB80" s="23">
        <f t="shared" si="202"/>
        <v>1.0669271301119694</v>
      </c>
      <c r="BC80" s="23">
        <f t="shared" si="190"/>
        <v>1.067065868263473</v>
      </c>
      <c r="BD80" s="23">
        <f t="shared" si="203"/>
        <v>1.0672056291638594</v>
      </c>
      <c r="BQ80" s="2">
        <f t="shared" si="192"/>
        <v>7127</v>
      </c>
      <c r="BR80">
        <f t="shared" si="193"/>
        <v>7128</v>
      </c>
      <c r="BS80">
        <f t="shared" si="194"/>
        <v>7128</v>
      </c>
      <c r="BT80">
        <f t="shared" si="195"/>
        <v>1</v>
      </c>
      <c r="BU80">
        <f t="shared" si="196"/>
        <v>2</v>
      </c>
    </row>
    <row r="81" spans="1:51" ht="15" thickBot="1" x14ac:dyDescent="0.35"/>
    <row r="82" spans="1:51" ht="15" thickBot="1" x14ac:dyDescent="0.35">
      <c r="A82" s="78" t="s">
        <v>29</v>
      </c>
      <c r="B82" s="85">
        <f t="array" ref="B82">SUM(IF((TRUNC($A$4:$A$81)-$A$3:$A$80)=0,0,1)*B3:B80)</f>
        <v>180978</v>
      </c>
      <c r="C82" s="85">
        <f t="array" ref="C82">SUM(IF((TRUNC($A$4:$A$81)-$A$3:$A$80)=0,0,1)*C3:C80)</f>
        <v>168361</v>
      </c>
      <c r="D82" s="89">
        <f>B82/C82</f>
        <v>1.0749401583502118</v>
      </c>
      <c r="E82" s="90"/>
      <c r="AF82" s="78" t="s">
        <v>29</v>
      </c>
      <c r="AG82" s="78"/>
      <c r="AH82" s="86">
        <f t="array" ref="AH82">SUM(IF((TRUNC($A$4:$A$81)-$A$3:$A$80)=0,0,1)*AH3:AH80)</f>
        <v>733</v>
      </c>
      <c r="AI82" s="86">
        <f t="array" ref="AI82">SUM(IF((TRUNC($A$4:$A$81)-$A$3:$A$80)=0,0,1)*AI3:AI80)</f>
        <v>878</v>
      </c>
      <c r="AJ82" s="86"/>
      <c r="AK82" s="86">
        <f t="array" ref="AK82">SUM(IF((TRUNC($A$4:$A$81)-$A$3:$A$80)=0,0,1)*AK3:AK80)</f>
        <v>41192</v>
      </c>
      <c r="AL82" s="86">
        <f t="array" ref="AL82">SUM(IF((TRUNC($A$4:$A$81)-$A$3:$A$80)=0,0,1)*AL3:AL80)</f>
        <v>34264</v>
      </c>
      <c r="AM82" s="86">
        <f t="array" ref="AM82">SUM(IF((TRUNC($A$4:$A$81)-$A$3:$A$80)=0,0,1)*AM3:AM80)</f>
        <v>650</v>
      </c>
    </row>
    <row r="83" spans="1:51" ht="15" thickBot="1" x14ac:dyDescent="0.35">
      <c r="A83" t="s">
        <v>67</v>
      </c>
      <c r="B83" s="85">
        <f t="array" ref="B83">SUM(IF((TRUNC($A4:$A27)-$A3:$A26)=0,0,1)*B3:B26)</f>
        <v>11032</v>
      </c>
      <c r="C83" s="85">
        <f t="array" ref="C83">SUM(IF((TRUNC($A4:$A27)-$A3:$A26)=0,0,1)*C3:C26)</f>
        <v>10853</v>
      </c>
      <c r="D83" s="91">
        <f t="shared" ref="D83:E86" si="204">B83/B$82</f>
        <v>6.0957685464531598E-2</v>
      </c>
      <c r="E83" s="94">
        <f t="shared" si="204"/>
        <v>6.4462672471653173E-2</v>
      </c>
      <c r="F83" s="94"/>
      <c r="G83" s="95">
        <f>B83/C83</f>
        <v>1.0164931355385607</v>
      </c>
      <c r="H83" s="95"/>
      <c r="AF83" s="73" t="s">
        <v>62</v>
      </c>
      <c r="AG83" s="73"/>
    </row>
    <row r="84" spans="1:51" ht="15" thickBot="1" x14ac:dyDescent="0.35">
      <c r="A84" t="s">
        <v>68</v>
      </c>
      <c r="B84" s="85">
        <f t="array" ref="B84">SUM(IF((TRUNC($A28:$A46)-$A27:$A45)=0,0,1)*B27:B45)</f>
        <v>22322</v>
      </c>
      <c r="C84" s="85">
        <f t="array" ref="C84">SUM(IF((TRUNC($A28:$A46)-$A27:$A45)=0,0,1)*C27:C45)</f>
        <v>21049</v>
      </c>
      <c r="D84" s="91">
        <f t="shared" si="204"/>
        <v>0.12334095856954989</v>
      </c>
      <c r="E84" s="94">
        <f t="shared" si="204"/>
        <v>0.12502301601914934</v>
      </c>
      <c r="F84" s="94"/>
      <c r="G84" s="95">
        <f>B84/C84</f>
        <v>1.0604779324433464</v>
      </c>
      <c r="H84" s="95"/>
    </row>
    <row r="85" spans="1:51" ht="15" thickBot="1" x14ac:dyDescent="0.35">
      <c r="A85" t="s">
        <v>69</v>
      </c>
      <c r="B85" s="85">
        <f t="array" ref="B85">SUM(IF((TRUNC($A47:$A65)-$A46:$A64)=0,0,1)*B46:B64)</f>
        <v>52141</v>
      </c>
      <c r="C85" s="85">
        <f t="array" ref="C85">SUM(IF((TRUNC($A47:$A65)-$A46:$A64)=0,0,1)*C46:C64)</f>
        <v>47207</v>
      </c>
      <c r="D85" s="91">
        <f t="shared" si="204"/>
        <v>0.28810684171556766</v>
      </c>
      <c r="E85" s="94">
        <f t="shared" si="204"/>
        <v>0.28039153960834162</v>
      </c>
      <c r="F85" s="94"/>
      <c r="G85" s="95">
        <f>B85/C85</f>
        <v>1.1045183976952571</v>
      </c>
      <c r="H85" s="95"/>
    </row>
    <row r="86" spans="1:51" ht="15" thickBot="1" x14ac:dyDescent="0.35">
      <c r="A86" t="s">
        <v>70</v>
      </c>
      <c r="B86" s="85">
        <f t="array" ref="B86">SUM(IF((TRUNC($A66:$A81)-$A65:$A80)=0,0,1)*B65:B80)</f>
        <v>95483</v>
      </c>
      <c r="C86" s="85">
        <f t="array" ref="C86">SUM(IF((TRUNC($A66:$A81)-$A65:$A80)=0,0,1)*C65:C80)</f>
        <v>89252</v>
      </c>
      <c r="D86" s="91">
        <f t="shared" si="204"/>
        <v>0.52759451425035087</v>
      </c>
      <c r="E86" s="94">
        <f t="shared" si="204"/>
        <v>0.53012277190085588</v>
      </c>
      <c r="F86" s="94"/>
      <c r="G86" s="95">
        <f>B86/C86</f>
        <v>1.0698135616008604</v>
      </c>
      <c r="H86" s="95"/>
    </row>
    <row r="87" spans="1:51" x14ac:dyDescent="0.3">
      <c r="AW87" s="23">
        <f>MAX(AW3:AW80)</f>
        <v>1.183882235528942</v>
      </c>
      <c r="AY87" s="23">
        <v>1.2839</v>
      </c>
    </row>
    <row r="88" spans="1:51" x14ac:dyDescent="0.3">
      <c r="A88" t="s">
        <v>14</v>
      </c>
      <c r="AW88" s="23">
        <f>MIN(AW3:AW80)</f>
        <v>0.93413173652694614</v>
      </c>
      <c r="AY88" s="23">
        <v>0.83409999999999995</v>
      </c>
    </row>
    <row r="89" spans="1:51" x14ac:dyDescent="0.3">
      <c r="D89" s="20"/>
      <c r="W89" s="96" t="s">
        <v>9</v>
      </c>
      <c r="X89" s="96"/>
      <c r="Y89" s="96"/>
      <c r="Z89" s="96"/>
      <c r="AA89" s="16" t="s">
        <v>10</v>
      </c>
      <c r="AB89" s="16"/>
      <c r="AC89" s="16"/>
      <c r="AD89" s="16"/>
      <c r="AE89" s="16"/>
      <c r="AF89" s="16"/>
      <c r="AG89" s="16"/>
      <c r="AH89" s="13"/>
      <c r="AI89" s="13"/>
      <c r="AJ89" s="93"/>
      <c r="AK89" s="96"/>
      <c r="AL89" s="96"/>
      <c r="AM89" s="96"/>
      <c r="AN89" s="27"/>
      <c r="AO89" s="27"/>
      <c r="AW89" s="23">
        <f>AW87-AW88</f>
        <v>0.24975049900199586</v>
      </c>
      <c r="AY89" s="23">
        <f>AY87-AY88</f>
        <v>0.44980000000000009</v>
      </c>
    </row>
    <row r="90" spans="1:51" x14ac:dyDescent="0.3">
      <c r="B90" t="s">
        <v>16</v>
      </c>
      <c r="C90" s="26" t="s">
        <v>27</v>
      </c>
      <c r="D90" s="15" t="s">
        <v>15</v>
      </c>
      <c r="W90" t="s">
        <v>5</v>
      </c>
      <c r="X90" t="s">
        <v>6</v>
      </c>
      <c r="Y90" t="s">
        <v>7</v>
      </c>
      <c r="Z90" t="s">
        <v>8</v>
      </c>
      <c r="AA90" t="s">
        <v>12</v>
      </c>
      <c r="AB90" t="s">
        <v>13</v>
      </c>
      <c r="AC90" t="s">
        <v>6</v>
      </c>
      <c r="AD90" t="s">
        <v>7</v>
      </c>
      <c r="AE90" t="s">
        <v>8</v>
      </c>
      <c r="AF90" t="s">
        <v>17</v>
      </c>
      <c r="AH90" t="s">
        <v>12</v>
      </c>
      <c r="AI90" t="s">
        <v>13</v>
      </c>
      <c r="AK90" t="s">
        <v>6</v>
      </c>
      <c r="AL90" t="s">
        <v>7</v>
      </c>
      <c r="AM90" t="s">
        <v>8</v>
      </c>
      <c r="AS90" t="s">
        <v>60</v>
      </c>
      <c r="AU90" s="26" t="s">
        <v>28</v>
      </c>
      <c r="AY90">
        <f>AY89/9</f>
        <v>4.9977777777777788E-2</v>
      </c>
    </row>
    <row r="91" spans="1:51" x14ac:dyDescent="0.3">
      <c r="A91" s="4">
        <v>9</v>
      </c>
      <c r="B91">
        <v>38</v>
      </c>
      <c r="C91" s="26">
        <f t="shared" ref="C91:C98" si="205">E91+H91+K91+N91+Q91+T91</f>
        <v>3</v>
      </c>
      <c r="D91" s="7">
        <v>3</v>
      </c>
      <c r="E91" s="7">
        <v>0</v>
      </c>
      <c r="F91" s="7">
        <v>3</v>
      </c>
      <c r="G91" s="7">
        <v>2</v>
      </c>
      <c r="H91" s="7">
        <v>0</v>
      </c>
      <c r="I91" s="7">
        <v>4</v>
      </c>
      <c r="J91" s="7">
        <v>1</v>
      </c>
      <c r="K91" s="7">
        <v>3</v>
      </c>
      <c r="L91" s="7">
        <v>1</v>
      </c>
      <c r="M91" s="7">
        <v>1</v>
      </c>
      <c r="W91">
        <v>1</v>
      </c>
      <c r="X91">
        <v>203</v>
      </c>
      <c r="Y91">
        <v>203</v>
      </c>
      <c r="Z91">
        <v>0</v>
      </c>
      <c r="AA91">
        <v>8</v>
      </c>
      <c r="AB91">
        <v>0</v>
      </c>
      <c r="AC91">
        <v>2</v>
      </c>
      <c r="AD91">
        <v>5</v>
      </c>
      <c r="AF91">
        <f>SUM(AA91:AE91)</f>
        <v>15</v>
      </c>
      <c r="AH91">
        <f t="shared" ref="AH91:AH92" si="206">AA91*W91</f>
        <v>8</v>
      </c>
      <c r="AI91">
        <f t="shared" ref="AI91:AI92" si="207">AB91*W91</f>
        <v>0</v>
      </c>
      <c r="AK91">
        <f t="shared" ref="AK91:AK92" si="208">AC91*X91</f>
        <v>406</v>
      </c>
      <c r="AL91">
        <f t="shared" ref="AL91:AL92" si="209">AD91*Y91</f>
        <v>1015</v>
      </c>
      <c r="AM91">
        <f t="shared" ref="AM91:AM92" si="210">AE91*Z91</f>
        <v>0</v>
      </c>
      <c r="AS91">
        <f t="shared" ref="AS91:AS98" si="211">(B91-13)/(C91)</f>
        <v>8.3333333333333339</v>
      </c>
      <c r="AU91" s="26">
        <f t="shared" ref="AU91:AU98" si="212">F91+I91+L91+O91+R91+U91</f>
        <v>8</v>
      </c>
    </row>
    <row r="92" spans="1:51" x14ac:dyDescent="0.3">
      <c r="A92" s="5">
        <v>12</v>
      </c>
      <c r="B92">
        <v>13</v>
      </c>
      <c r="C92" s="26">
        <f t="shared" si="205"/>
        <v>0</v>
      </c>
      <c r="D92" s="7">
        <v>3</v>
      </c>
      <c r="E92">
        <v>0</v>
      </c>
      <c r="F92">
        <v>3</v>
      </c>
      <c r="G92">
        <v>2</v>
      </c>
      <c r="H92">
        <v>0</v>
      </c>
      <c r="I92">
        <v>5</v>
      </c>
      <c r="J92">
        <v>0</v>
      </c>
      <c r="K92">
        <v>0</v>
      </c>
      <c r="L92">
        <v>5</v>
      </c>
      <c r="M92">
        <v>0</v>
      </c>
      <c r="W92">
        <v>1</v>
      </c>
      <c r="X92">
        <v>315</v>
      </c>
      <c r="Y92">
        <v>315</v>
      </c>
      <c r="Z92">
        <v>0</v>
      </c>
      <c r="AA92">
        <v>12</v>
      </c>
      <c r="AC92">
        <v>1</v>
      </c>
      <c r="AD92">
        <v>2</v>
      </c>
      <c r="AF92">
        <f t="shared" ref="AF92:AF98" si="213">SUM(AA92:AE92)</f>
        <v>15</v>
      </c>
      <c r="AH92">
        <f t="shared" si="206"/>
        <v>12</v>
      </c>
      <c r="AI92">
        <f t="shared" si="207"/>
        <v>0</v>
      </c>
      <c r="AK92">
        <f t="shared" si="208"/>
        <v>315</v>
      </c>
      <c r="AL92">
        <f t="shared" si="209"/>
        <v>630</v>
      </c>
      <c r="AM92">
        <f t="shared" si="210"/>
        <v>0</v>
      </c>
      <c r="AS92" t="e">
        <f t="shared" si="211"/>
        <v>#DIV/0!</v>
      </c>
      <c r="AU92" s="26">
        <f t="shared" si="212"/>
        <v>13</v>
      </c>
    </row>
    <row r="93" spans="1:51" x14ac:dyDescent="0.3">
      <c r="A93" s="4">
        <v>15</v>
      </c>
      <c r="B93">
        <v>46</v>
      </c>
      <c r="C93" s="26">
        <f t="shared" si="205"/>
        <v>4</v>
      </c>
      <c r="D93" s="7">
        <v>4</v>
      </c>
      <c r="E93" s="7">
        <v>0</v>
      </c>
      <c r="F93" s="7">
        <v>3</v>
      </c>
      <c r="G93" s="7">
        <v>2</v>
      </c>
      <c r="H93" s="7">
        <v>1</v>
      </c>
      <c r="I93" s="7">
        <v>4</v>
      </c>
      <c r="J93" s="7">
        <v>0</v>
      </c>
      <c r="K93" s="7">
        <v>3</v>
      </c>
      <c r="L93" s="7">
        <v>0</v>
      </c>
      <c r="M93" s="7">
        <v>1</v>
      </c>
      <c r="N93" s="7">
        <v>0</v>
      </c>
      <c r="O93" s="7">
        <v>0</v>
      </c>
      <c r="P93" s="7">
        <v>1</v>
      </c>
      <c r="W93">
        <v>1</v>
      </c>
      <c r="X93">
        <v>293</v>
      </c>
      <c r="Y93">
        <v>293</v>
      </c>
      <c r="Z93">
        <v>0</v>
      </c>
      <c r="AA93">
        <v>12</v>
      </c>
      <c r="AC93">
        <v>1</v>
      </c>
      <c r="AD93">
        <v>2</v>
      </c>
      <c r="AF93">
        <f t="shared" si="213"/>
        <v>15</v>
      </c>
      <c r="AH93">
        <f t="shared" ref="AH93:AH97" si="214">AA93*W93</f>
        <v>12</v>
      </c>
      <c r="AI93">
        <f t="shared" ref="AI93:AI97" si="215">AB93*W93</f>
        <v>0</v>
      </c>
      <c r="AK93">
        <f t="shared" ref="AK93:AK97" si="216">AC93*X93</f>
        <v>293</v>
      </c>
      <c r="AL93">
        <f t="shared" ref="AL93:AL97" si="217">AD93*Y93</f>
        <v>586</v>
      </c>
      <c r="AM93">
        <f t="shared" ref="AM93:AM97" si="218">AE93*Z93</f>
        <v>0</v>
      </c>
      <c r="AS93">
        <f t="shared" si="211"/>
        <v>8.25</v>
      </c>
      <c r="AU93" s="26">
        <f t="shared" si="212"/>
        <v>7</v>
      </c>
    </row>
    <row r="94" spans="1:51" x14ac:dyDescent="0.3">
      <c r="A94" s="5">
        <v>44</v>
      </c>
      <c r="B94">
        <v>46</v>
      </c>
      <c r="C94" s="26">
        <f t="shared" si="205"/>
        <v>4</v>
      </c>
      <c r="D94" s="7">
        <v>4</v>
      </c>
      <c r="E94" s="7">
        <v>0</v>
      </c>
      <c r="F94" s="7">
        <v>2</v>
      </c>
      <c r="G94" s="7">
        <v>3</v>
      </c>
      <c r="H94" s="7">
        <v>2</v>
      </c>
      <c r="I94" s="7">
        <v>1</v>
      </c>
      <c r="J94" s="7">
        <v>2</v>
      </c>
      <c r="K94" s="7">
        <v>2</v>
      </c>
      <c r="L94" s="7">
        <v>0</v>
      </c>
      <c r="M94" s="7">
        <v>1</v>
      </c>
      <c r="N94" s="7">
        <v>0</v>
      </c>
      <c r="O94" s="7">
        <v>0</v>
      </c>
      <c r="P94" s="7">
        <v>1</v>
      </c>
      <c r="W94" s="7">
        <v>2</v>
      </c>
      <c r="X94" s="7">
        <v>570</v>
      </c>
      <c r="Y94" s="7">
        <v>570</v>
      </c>
      <c r="Z94" s="7">
        <v>0</v>
      </c>
      <c r="AA94" s="7">
        <v>2</v>
      </c>
      <c r="AB94" s="7">
        <v>9</v>
      </c>
      <c r="AC94" s="7">
        <v>2</v>
      </c>
      <c r="AD94" s="7">
        <v>1</v>
      </c>
      <c r="AE94" s="7"/>
      <c r="AF94">
        <f t="shared" si="213"/>
        <v>14</v>
      </c>
      <c r="AH94">
        <f t="shared" si="214"/>
        <v>4</v>
      </c>
      <c r="AI94">
        <f t="shared" si="215"/>
        <v>18</v>
      </c>
      <c r="AK94">
        <f t="shared" si="216"/>
        <v>1140</v>
      </c>
      <c r="AL94">
        <f t="shared" si="217"/>
        <v>570</v>
      </c>
      <c r="AM94">
        <f t="shared" si="218"/>
        <v>0</v>
      </c>
      <c r="AS94">
        <f t="shared" si="211"/>
        <v>8.25</v>
      </c>
      <c r="AU94" s="26">
        <f t="shared" si="212"/>
        <v>3</v>
      </c>
    </row>
    <row r="95" spans="1:51" x14ac:dyDescent="0.3">
      <c r="A95" s="6">
        <v>45</v>
      </c>
      <c r="B95">
        <v>49</v>
      </c>
      <c r="C95" s="26">
        <f t="shared" si="205"/>
        <v>4</v>
      </c>
      <c r="D95" s="7">
        <v>4</v>
      </c>
      <c r="E95" s="7">
        <v>0</v>
      </c>
      <c r="F95" s="7">
        <v>3</v>
      </c>
      <c r="G95" s="7">
        <v>2</v>
      </c>
      <c r="H95" s="7">
        <v>1</v>
      </c>
      <c r="I95" s="7">
        <v>2</v>
      </c>
      <c r="J95" s="7">
        <v>2</v>
      </c>
      <c r="K95" s="7">
        <v>0</v>
      </c>
      <c r="L95" s="7">
        <v>3</v>
      </c>
      <c r="M95" s="7">
        <v>1</v>
      </c>
      <c r="N95" s="7">
        <v>3</v>
      </c>
      <c r="O95" s="7">
        <v>0</v>
      </c>
      <c r="P95" s="7">
        <v>1</v>
      </c>
      <c r="W95" s="7">
        <v>1</v>
      </c>
      <c r="X95" s="7">
        <v>413</v>
      </c>
      <c r="Y95" s="7">
        <v>413</v>
      </c>
      <c r="Z95" s="7">
        <v>0</v>
      </c>
      <c r="AA95">
        <v>1</v>
      </c>
      <c r="AB95">
        <v>16</v>
      </c>
      <c r="AC95">
        <v>1</v>
      </c>
      <c r="AD95">
        <v>0</v>
      </c>
      <c r="AF95">
        <f t="shared" si="213"/>
        <v>18</v>
      </c>
      <c r="AH95">
        <f t="shared" si="214"/>
        <v>1</v>
      </c>
      <c r="AI95">
        <f t="shared" si="215"/>
        <v>16</v>
      </c>
      <c r="AK95">
        <f t="shared" si="216"/>
        <v>413</v>
      </c>
      <c r="AL95">
        <f t="shared" si="217"/>
        <v>0</v>
      </c>
      <c r="AM95">
        <f t="shared" si="218"/>
        <v>0</v>
      </c>
      <c r="AS95">
        <f t="shared" si="211"/>
        <v>9</v>
      </c>
      <c r="AU95" s="26">
        <f t="shared" si="212"/>
        <v>8</v>
      </c>
    </row>
    <row r="96" spans="1:51" x14ac:dyDescent="0.3">
      <c r="A96" s="5">
        <v>48</v>
      </c>
      <c r="B96">
        <v>48</v>
      </c>
      <c r="C96" s="26">
        <f t="shared" si="205"/>
        <v>4</v>
      </c>
      <c r="D96" s="7">
        <v>4</v>
      </c>
      <c r="E96">
        <v>0</v>
      </c>
      <c r="F96">
        <v>2</v>
      </c>
      <c r="G96">
        <v>3</v>
      </c>
      <c r="H96">
        <v>1</v>
      </c>
      <c r="I96">
        <v>3</v>
      </c>
      <c r="J96">
        <v>1</v>
      </c>
      <c r="K96">
        <v>1</v>
      </c>
      <c r="L96">
        <v>2</v>
      </c>
      <c r="M96">
        <v>1</v>
      </c>
      <c r="N96">
        <v>2</v>
      </c>
      <c r="O96">
        <v>0</v>
      </c>
      <c r="P96">
        <v>1</v>
      </c>
      <c r="W96" s="7">
        <v>3</v>
      </c>
      <c r="X96">
        <v>600</v>
      </c>
      <c r="Y96">
        <v>600</v>
      </c>
      <c r="Z96" s="7">
        <v>0</v>
      </c>
      <c r="AA96">
        <v>5</v>
      </c>
      <c r="AB96">
        <v>10</v>
      </c>
      <c r="AC96">
        <v>1</v>
      </c>
      <c r="AD96">
        <v>1</v>
      </c>
      <c r="AF96">
        <f t="shared" si="213"/>
        <v>17</v>
      </c>
      <c r="AH96">
        <f t="shared" si="214"/>
        <v>15</v>
      </c>
      <c r="AI96">
        <f t="shared" si="215"/>
        <v>30</v>
      </c>
      <c r="AK96">
        <f t="shared" si="216"/>
        <v>600</v>
      </c>
      <c r="AL96">
        <f t="shared" si="217"/>
        <v>600</v>
      </c>
      <c r="AM96">
        <f t="shared" si="218"/>
        <v>0</v>
      </c>
      <c r="AS96">
        <f t="shared" si="211"/>
        <v>8.75</v>
      </c>
      <c r="AU96" s="26">
        <f t="shared" si="212"/>
        <v>7</v>
      </c>
    </row>
    <row r="97" spans="1:47" x14ac:dyDescent="0.3">
      <c r="A97" s="7">
        <v>51</v>
      </c>
      <c r="B97">
        <v>36</v>
      </c>
      <c r="C97" s="26">
        <f t="shared" si="205"/>
        <v>3</v>
      </c>
      <c r="D97" s="7">
        <v>4</v>
      </c>
      <c r="E97" s="7">
        <v>1</v>
      </c>
      <c r="F97" s="7">
        <v>3</v>
      </c>
      <c r="G97" s="7">
        <v>1</v>
      </c>
      <c r="H97" s="7">
        <v>2</v>
      </c>
      <c r="I97" s="7">
        <v>1</v>
      </c>
      <c r="J97" s="7">
        <v>1</v>
      </c>
      <c r="K97" s="7">
        <v>0</v>
      </c>
      <c r="L97" s="7">
        <v>0</v>
      </c>
      <c r="M97" s="7">
        <v>2</v>
      </c>
      <c r="N97" s="7">
        <v>0</v>
      </c>
      <c r="O97" s="7">
        <v>0</v>
      </c>
      <c r="P97" s="7">
        <v>2</v>
      </c>
      <c r="W97" s="7">
        <v>3</v>
      </c>
      <c r="X97" s="15">
        <v>0</v>
      </c>
      <c r="Y97" s="15">
        <v>0</v>
      </c>
      <c r="Z97" s="7">
        <v>0</v>
      </c>
      <c r="AA97">
        <v>5</v>
      </c>
      <c r="AB97">
        <v>8</v>
      </c>
      <c r="AC97">
        <v>0</v>
      </c>
      <c r="AD97">
        <v>0</v>
      </c>
      <c r="AF97">
        <f t="shared" si="213"/>
        <v>13</v>
      </c>
      <c r="AH97">
        <f t="shared" si="214"/>
        <v>15</v>
      </c>
      <c r="AI97">
        <f t="shared" si="215"/>
        <v>24</v>
      </c>
      <c r="AK97">
        <f t="shared" si="216"/>
        <v>0</v>
      </c>
      <c r="AL97">
        <f t="shared" si="217"/>
        <v>0</v>
      </c>
      <c r="AM97">
        <f t="shared" si="218"/>
        <v>0</v>
      </c>
      <c r="AS97">
        <f t="shared" si="211"/>
        <v>7.666666666666667</v>
      </c>
      <c r="AU97" s="26">
        <f t="shared" si="212"/>
        <v>4</v>
      </c>
    </row>
    <row r="98" spans="1:47" x14ac:dyDescent="0.3">
      <c r="A98" s="3">
        <v>61</v>
      </c>
      <c r="B98">
        <v>41</v>
      </c>
      <c r="C98" s="26">
        <f t="shared" si="205"/>
        <v>4</v>
      </c>
      <c r="D98" s="7">
        <v>4</v>
      </c>
      <c r="E98" s="7">
        <v>3</v>
      </c>
      <c r="F98" s="7">
        <v>0</v>
      </c>
      <c r="G98" s="7">
        <v>2</v>
      </c>
      <c r="H98" s="7">
        <v>1</v>
      </c>
      <c r="I98" s="7">
        <v>0</v>
      </c>
      <c r="J98" s="7">
        <v>1</v>
      </c>
      <c r="K98" s="7">
        <v>0</v>
      </c>
      <c r="L98" s="7">
        <v>0</v>
      </c>
      <c r="M98" s="7">
        <v>1</v>
      </c>
      <c r="N98" s="7">
        <v>0</v>
      </c>
      <c r="O98" s="7">
        <v>0</v>
      </c>
      <c r="P98" s="7">
        <v>1</v>
      </c>
      <c r="W98" s="7">
        <v>5</v>
      </c>
      <c r="X98" s="15">
        <v>0</v>
      </c>
      <c r="Y98" s="15">
        <v>0</v>
      </c>
      <c r="Z98" s="15">
        <v>0</v>
      </c>
      <c r="AA98" s="15">
        <v>6</v>
      </c>
      <c r="AB98">
        <v>3</v>
      </c>
      <c r="AC98">
        <v>0</v>
      </c>
      <c r="AD98">
        <v>0</v>
      </c>
      <c r="AF98">
        <f t="shared" si="213"/>
        <v>9</v>
      </c>
      <c r="AH98">
        <f t="shared" ref="AH98" si="219">AA98*W98</f>
        <v>30</v>
      </c>
      <c r="AI98">
        <f t="shared" ref="AI98" si="220">AB98*W98</f>
        <v>15</v>
      </c>
      <c r="AK98">
        <f t="shared" ref="AK98" si="221">AC98*X98</f>
        <v>0</v>
      </c>
      <c r="AL98">
        <f t="shared" ref="AL98" si="222">AD98*Y98</f>
        <v>0</v>
      </c>
      <c r="AM98">
        <f t="shared" ref="AM98" si="223">AE98*Z98</f>
        <v>0</v>
      </c>
      <c r="AS98">
        <f t="shared" si="211"/>
        <v>7</v>
      </c>
      <c r="AU98" s="26">
        <f t="shared" si="212"/>
        <v>0</v>
      </c>
    </row>
  </sheetData>
  <autoFilter ref="A3:AM80"/>
  <mergeCells count="22">
    <mergeCell ref="BI1:BK1"/>
    <mergeCell ref="BF1:BH1"/>
    <mergeCell ref="AK89:AM89"/>
    <mergeCell ref="B1:C1"/>
    <mergeCell ref="W1:Z1"/>
    <mergeCell ref="E1:G1"/>
    <mergeCell ref="H1:J1"/>
    <mergeCell ref="AA1:AF1"/>
    <mergeCell ref="K1:M1"/>
    <mergeCell ref="N1:P1"/>
    <mergeCell ref="Q1:S1"/>
    <mergeCell ref="T1:V1"/>
    <mergeCell ref="W89:Z89"/>
    <mergeCell ref="AH1:AM1"/>
    <mergeCell ref="E83:F83"/>
    <mergeCell ref="E84:F84"/>
    <mergeCell ref="E85:F85"/>
    <mergeCell ref="E86:F86"/>
    <mergeCell ref="G83:H83"/>
    <mergeCell ref="G84:H84"/>
    <mergeCell ref="G85:H85"/>
    <mergeCell ref="G86:H86"/>
  </mergeCells>
  <conditionalFormatting sqref="AZ68:BD80 AZ3:BD66">
    <cfRule type="expression" dxfId="2" priority="5">
      <formula>$AF3=10</formula>
    </cfRule>
  </conditionalFormatting>
  <conditionalFormatting sqref="BQ3:BS80">
    <cfRule type="expression" dxfId="1" priority="3">
      <formula>NOT(BQ3=$B3)</formula>
    </cfRule>
  </conditionalFormatting>
  <conditionalFormatting sqref="AZ67:BD67">
    <cfRule type="expression" dxfId="0" priority="1">
      <formula>$AF67=10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70" zoomScaleNormal="70" zoomScaleSheetLayoutView="70" workbookViewId="0"/>
  </sheetViews>
  <sheetFormatPr defaultRowHeight="14.4" x14ac:dyDescent="0.3"/>
  <cols>
    <col min="22" max="22" width="3.5546875" customWidth="1"/>
  </cols>
  <sheetData/>
  <pageMargins left="0.7" right="0.7" top="0.75" bottom="0.75" header="0.3" footer="0.3"/>
  <pageSetup scale="62" orientation="landscape" horizontalDpi="1200" verticalDpi="1200" r:id="rId1"/>
  <rowBreaks count="4" manualBreakCount="4">
    <brk id="40" max="16383" man="1"/>
    <brk id="79" max="16383" man="1"/>
    <brk id="119" max="16383" man="1"/>
    <brk id="1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 Negotiate</vt:lpstr>
      <vt:lpstr>Summary Sheets</vt:lpstr>
    </vt:vector>
  </TitlesOfParts>
  <Company>Sargent &amp; Lundy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Khand</dc:creator>
  <cp:lastModifiedBy>Khand</cp:lastModifiedBy>
  <cp:lastPrinted>2019-09-25T15:30:41Z</cp:lastPrinted>
  <dcterms:created xsi:type="dcterms:W3CDTF">2019-06-25T13:26:42Z</dcterms:created>
  <dcterms:modified xsi:type="dcterms:W3CDTF">2019-09-25T19:49:16Z</dcterms:modified>
</cp:coreProperties>
</file>